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20" windowWidth="28455" windowHeight="13170" activeTab="0"/>
  </bookViews>
  <sheets>
    <sheet name="MVP" sheetId="21" r:id="rId1"/>
    <sheet name="Stats" sheetId="13" r:id="rId2"/>
    <sheet name="Results" sheetId="8" r:id="rId3"/>
    <sheet name="Tables" sheetId="17" r:id="rId4"/>
  </sheets>
  <definedNames/>
  <calcPr calcId="125725"/>
</workbook>
</file>

<file path=xl/comments2.xml><?xml version="1.0" encoding="utf-8"?>
<comments xmlns="http://schemas.openxmlformats.org/spreadsheetml/2006/main">
  <authors>
    <author>jon.barras</author>
  </authors>
  <commentList>
    <comment ref="AI68" authorId="0">
      <text>
        <r>
          <rPr>
            <b/>
            <sz val="8"/>
            <rFont val="Tahoma"/>
            <family val="2"/>
          </rPr>
          <t>1 of the catches was taken fielding for Old G's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<sst xmlns="http://schemas.openxmlformats.org/spreadsheetml/2006/main" count="984" uniqueCount="274">
  <si>
    <t>Club</t>
  </si>
  <si>
    <t>Hurlingham</t>
  </si>
  <si>
    <t>Belgrano</t>
  </si>
  <si>
    <t>Lomas</t>
  </si>
  <si>
    <t>St Georges</t>
  </si>
  <si>
    <t>Old Georgians</t>
  </si>
  <si>
    <t>San Albano</t>
  </si>
  <si>
    <t>#</t>
  </si>
  <si>
    <t>Ramiro Escobar</t>
  </si>
  <si>
    <t>Javier Menoyo</t>
  </si>
  <si>
    <t>Martín Martinez</t>
  </si>
  <si>
    <t>Jonathan Martinez</t>
  </si>
  <si>
    <t>Daniel Suarez</t>
  </si>
  <si>
    <t>Jason Wilson</t>
  </si>
  <si>
    <t>Martín Taddei</t>
  </si>
  <si>
    <t>Maxi Rothen</t>
  </si>
  <si>
    <t>Martín Bistoletti</t>
  </si>
  <si>
    <t>Michael Ryan</t>
  </si>
  <si>
    <t>Malcolm Gibson</t>
  </si>
  <si>
    <t>Martín Rost</t>
  </si>
  <si>
    <t>-</t>
  </si>
  <si>
    <t>dnb</t>
  </si>
  <si>
    <t>Innings</t>
  </si>
  <si>
    <t>Enrique Benedetto</t>
  </si>
  <si>
    <t>James Green</t>
  </si>
  <si>
    <t>Steven Kay</t>
  </si>
  <si>
    <t>Jack Morton</t>
  </si>
  <si>
    <t>Santiago Duggan</t>
  </si>
  <si>
    <t>Aaron Puri</t>
  </si>
  <si>
    <t>Frankie Pratt</t>
  </si>
  <si>
    <t>Santiago Urbi</t>
  </si>
  <si>
    <t>Locke Jones</t>
  </si>
  <si>
    <t>Nicolas Serrano</t>
  </si>
  <si>
    <t>Patricio Cores</t>
  </si>
  <si>
    <t>Ezequiel Perelman</t>
  </si>
  <si>
    <t>Gaston Hall</t>
  </si>
  <si>
    <t>Gonzalo Husain</t>
  </si>
  <si>
    <t>Andrew Santana Mackinlay</t>
  </si>
  <si>
    <t>Leonardo Llamas Trivi</t>
  </si>
  <si>
    <t>Juan del Valle</t>
  </si>
  <si>
    <t>Carlos Reisz</t>
  </si>
  <si>
    <t>Nigel Worsnop</t>
  </si>
  <si>
    <t>JB Comments</t>
  </si>
  <si>
    <t>Santiago Taddei</t>
  </si>
  <si>
    <t>Javier Lanfranchi</t>
  </si>
  <si>
    <t>Ian Griffiths</t>
  </si>
  <si>
    <t>Lorenzo Altuzarra</t>
  </si>
  <si>
    <t>Chris Gregory</t>
  </si>
  <si>
    <t>Santiago Urbizaglia</t>
  </si>
  <si>
    <t>Jeff Griffiths</t>
  </si>
  <si>
    <t>William Gibson</t>
  </si>
  <si>
    <t>Tomas Marinozzi</t>
  </si>
  <si>
    <t>Juan Benitez</t>
  </si>
  <si>
    <t>Ivan Vibart</t>
  </si>
  <si>
    <t>Charles Morris</t>
  </si>
  <si>
    <t>James Marlor</t>
  </si>
  <si>
    <t>Nigel Tollerman</t>
  </si>
  <si>
    <t>Tim Maitland Herriot</t>
  </si>
  <si>
    <t>Pablo Marasso</t>
  </si>
  <si>
    <t>Jay Krampel</t>
  </si>
  <si>
    <t>Matias Fennell</t>
  </si>
  <si>
    <t>James Drummond</t>
  </si>
  <si>
    <t>Leslie Wardle</t>
  </si>
  <si>
    <t>Chris Brown</t>
  </si>
  <si>
    <t>Alan Fennell</t>
  </si>
  <si>
    <t>Martin Fletcher</t>
  </si>
  <si>
    <t>Jon Barras</t>
  </si>
  <si>
    <t>Juan Gremajo</t>
  </si>
  <si>
    <t>Manuel Costa</t>
  </si>
  <si>
    <t>Ignacio Troha</t>
  </si>
  <si>
    <t>Alejandro Whitelegg</t>
  </si>
  <si>
    <t>Jack Campbell</t>
  </si>
  <si>
    <t>Nicolas Vázquez</t>
  </si>
  <si>
    <t>Martin Whitelegg</t>
  </si>
  <si>
    <t>Franco Martinangeli</t>
  </si>
  <si>
    <t>Martin Barneche</t>
  </si>
  <si>
    <t>Tomas Hughes</t>
  </si>
  <si>
    <t>Clara Ecabaria</t>
  </si>
  <si>
    <t>Player</t>
  </si>
  <si>
    <t>Total Runs</t>
  </si>
  <si>
    <t>Not Outs</t>
  </si>
  <si>
    <t>Highest Score</t>
  </si>
  <si>
    <t>Average</t>
  </si>
  <si>
    <t>Guillermo Prados</t>
  </si>
  <si>
    <t>Lucas Paterlini</t>
  </si>
  <si>
    <t>Martin Hemmingsen</t>
  </si>
  <si>
    <t>Comments</t>
  </si>
  <si>
    <t>William Stuart</t>
  </si>
  <si>
    <t>Simon Roberts</t>
  </si>
  <si>
    <t>Alex Mellor</t>
  </si>
  <si>
    <t>Overs</t>
  </si>
  <si>
    <t>Maidens</t>
  </si>
  <si>
    <t>Runs</t>
  </si>
  <si>
    <t>Wickets</t>
  </si>
  <si>
    <t>Economy</t>
  </si>
  <si>
    <t>Strike Rate</t>
  </si>
  <si>
    <t>Catches</t>
  </si>
  <si>
    <t>Pedro Passalacqua</t>
  </si>
  <si>
    <t>Cristian Tuñon</t>
  </si>
  <si>
    <t>Bowling Statistics</t>
  </si>
  <si>
    <t>Run Outs</t>
  </si>
  <si>
    <t>Stumpings</t>
  </si>
  <si>
    <t>Fielding Statistics</t>
  </si>
  <si>
    <t>Nick Schulte</t>
  </si>
  <si>
    <t>Date</t>
  </si>
  <si>
    <t>Not Out</t>
  </si>
  <si>
    <t>Total</t>
  </si>
  <si>
    <t>Lautaro Musiani</t>
  </si>
  <si>
    <t>David Peers</t>
  </si>
  <si>
    <t>Sam Clark-Hall</t>
  </si>
  <si>
    <t>Alan Moir</t>
  </si>
  <si>
    <t>Iñaki Claisse</t>
  </si>
  <si>
    <t>Mohammed Thouhid</t>
  </si>
  <si>
    <t>Cal Cleary</t>
  </si>
  <si>
    <t>Naresh Kumar</t>
  </si>
  <si>
    <t>Harish S</t>
  </si>
  <si>
    <t>In India, there is no Sirname for some, just initial of 2nd name</t>
  </si>
  <si>
    <t>Madhu C</t>
  </si>
  <si>
    <t>Sriram Prasad (DK)</t>
  </si>
  <si>
    <t>Matías Gibson</t>
  </si>
  <si>
    <t>David Gibson</t>
  </si>
  <si>
    <t>John Ratcliffe</t>
  </si>
  <si>
    <t>Ignacio Gimenezio</t>
  </si>
  <si>
    <t>Neil Upton</t>
  </si>
  <si>
    <t>Points</t>
  </si>
  <si>
    <t>Playing</t>
  </si>
  <si>
    <t>3 Wicket Hauls</t>
  </si>
  <si>
    <t>5 Wicket Hauls</t>
  </si>
  <si>
    <t>50's Scored</t>
  </si>
  <si>
    <t>100's Scored</t>
  </si>
  <si>
    <t>Played</t>
  </si>
  <si>
    <t>50's</t>
  </si>
  <si>
    <t>100's</t>
  </si>
  <si>
    <t>3 wicket hauls</t>
  </si>
  <si>
    <t>5 wicket hauls</t>
  </si>
  <si>
    <t>For</t>
  </si>
  <si>
    <t>Run scored</t>
  </si>
  <si>
    <t>50 scored</t>
  </si>
  <si>
    <t>100 scored</t>
  </si>
  <si>
    <t>Wicket taken</t>
  </si>
  <si>
    <t>3 wickets hauls</t>
  </si>
  <si>
    <t>5 wickets hauls</t>
  </si>
  <si>
    <t>Catch</t>
  </si>
  <si>
    <t>Stumping</t>
  </si>
  <si>
    <t>Run outs (direct hits &amp; assists)</t>
  </si>
  <si>
    <t>T20 Statistics</t>
  </si>
  <si>
    <t>Batting Statistics Totals</t>
  </si>
  <si>
    <t>Consolidated Totals</t>
  </si>
  <si>
    <t>Fielding</t>
  </si>
  <si>
    <t>Bowling</t>
  </si>
  <si>
    <t>Matches Against Clubs</t>
  </si>
  <si>
    <t>Matches Played</t>
  </si>
  <si>
    <t>Bat</t>
  </si>
  <si>
    <t>Team Totals</t>
  </si>
  <si>
    <t>v BAC book shows d.n.b but no n.o so attributed to him</t>
  </si>
  <si>
    <r>
      <rPr>
        <sz val="8"/>
        <rFont val="Arial"/>
        <family val="2"/>
      </rPr>
      <t>Matthew</t>
    </r>
    <r>
      <rPr>
        <sz val="8"/>
        <color theme="1"/>
        <rFont val="Arial"/>
        <family val="2"/>
      </rPr>
      <t xml:space="preserve"> Rosen</t>
    </r>
  </si>
  <si>
    <t>Balancing Checks</t>
  </si>
  <si>
    <t>Summed team totals</t>
  </si>
  <si>
    <t>Summed individual totals</t>
  </si>
  <si>
    <t>Difference</t>
  </si>
  <si>
    <t>Ct</t>
  </si>
  <si>
    <t>3h</t>
  </si>
  <si>
    <t>5h</t>
  </si>
  <si>
    <t>n.o</t>
  </si>
  <si>
    <t>50s</t>
  </si>
  <si>
    <t>100s</t>
  </si>
  <si>
    <t>runs</t>
  </si>
  <si>
    <t>ov</t>
  </si>
  <si>
    <t>md</t>
  </si>
  <si>
    <t>run</t>
  </si>
  <si>
    <t>wkt</t>
  </si>
  <si>
    <t>r.o</t>
  </si>
  <si>
    <t>st</t>
  </si>
  <si>
    <t>Home</t>
  </si>
  <si>
    <t>Visitors</t>
  </si>
  <si>
    <t>Location</t>
  </si>
  <si>
    <t>Win / Loss Margin</t>
  </si>
  <si>
    <t>8 wickets</t>
  </si>
  <si>
    <t>Toss won by</t>
  </si>
  <si>
    <t>Leo Llamas Trivi</t>
  </si>
  <si>
    <t>Away</t>
  </si>
  <si>
    <t>Captains</t>
  </si>
  <si>
    <t>Wicket Keepers</t>
  </si>
  <si>
    <t>Leo Llamas Trivi, Nicolas Serrano</t>
  </si>
  <si>
    <t>Scores</t>
  </si>
  <si>
    <t>Batted 1st</t>
  </si>
  <si>
    <t>Batted 2nd</t>
  </si>
  <si>
    <t>Old Georgians 9 players</t>
  </si>
  <si>
    <t>Lomas, Longchamps</t>
  </si>
  <si>
    <t>69 runs</t>
  </si>
  <si>
    <t>5 wickets</t>
  </si>
  <si>
    <t>Luca Paterlini</t>
  </si>
  <si>
    <t>St Georges, Quilmes (Astro)</t>
  </si>
  <si>
    <t>42 runs</t>
  </si>
  <si>
    <t>St Georges, Quilmes (Turf)</t>
  </si>
  <si>
    <t>9 wickets</t>
  </si>
  <si>
    <t>Loche Jones</t>
  </si>
  <si>
    <t>Hurlingham 9 players</t>
  </si>
  <si>
    <t>1 run</t>
  </si>
  <si>
    <t>Team</t>
  </si>
  <si>
    <t>Wkts</t>
  </si>
  <si>
    <t>Table Positions</t>
  </si>
  <si>
    <t>Won</t>
  </si>
  <si>
    <t>Draw</t>
  </si>
  <si>
    <t>Lost</t>
  </si>
  <si>
    <t>Win</t>
  </si>
  <si>
    <t>San ALbano</t>
  </si>
  <si>
    <t>St Georges, Quilmes (?)</t>
  </si>
  <si>
    <t>Hurlingham, Hurlingham</t>
  </si>
  <si>
    <t>Pinazo, Pilar</t>
  </si>
  <si>
    <t>Location changed from Pinazo</t>
  </si>
  <si>
    <t>Virrey del Pino, Belgrano</t>
  </si>
  <si>
    <t>Bonus Points</t>
  </si>
  <si>
    <t>Win by &gt;= 8 wickets</t>
  </si>
  <si>
    <t>Lose by &lt;+ 3 wickets</t>
  </si>
  <si>
    <t>Match Result</t>
  </si>
  <si>
    <t>Winner</t>
  </si>
  <si>
    <t>Loser</t>
  </si>
  <si>
    <t>Win Bonus Point</t>
  </si>
  <si>
    <t>Loss Bonus Point</t>
  </si>
  <si>
    <t>Win by &gt;= 50 runs</t>
  </si>
  <si>
    <t>Lose by &lt;+ 25 runs</t>
  </si>
  <si>
    <t>13 runs</t>
  </si>
  <si>
    <t>Kevin Stocks</t>
  </si>
  <si>
    <t>Ollie Kesley</t>
  </si>
  <si>
    <t>Chaz Hillman</t>
  </si>
  <si>
    <t>Substitute fielder for Kevin Stocks (injured) in Lomas game</t>
  </si>
  <si>
    <t>Matthew Rosen</t>
  </si>
  <si>
    <t>Sergio Ciaburri</t>
  </si>
  <si>
    <t>Marcos Morales</t>
  </si>
  <si>
    <t>Roman Torres</t>
  </si>
  <si>
    <t xml:space="preserve"> - Winning Bonus Point</t>
  </si>
  <si>
    <t xml:space="preserve"> - Losing Bonus Point</t>
  </si>
  <si>
    <t>Postponed - try to reschedule</t>
  </si>
  <si>
    <t>Involved in Run Out</t>
  </si>
  <si>
    <r>
      <rPr>
        <sz val="8"/>
        <color theme="1"/>
        <rFont val="Arial"/>
        <family val="2"/>
      </rPr>
      <t>David Smith</t>
    </r>
  </si>
  <si>
    <r>
      <rPr>
        <sz val="8"/>
        <color theme="1"/>
        <rFont val="Arial"/>
        <family val="2"/>
      </rPr>
      <t>Marcos Orteu</t>
    </r>
  </si>
  <si>
    <r>
      <rPr>
        <sz val="8"/>
        <color theme="1"/>
        <rFont val="Arial"/>
        <family val="2"/>
      </rPr>
      <t>Jorge Rowe</t>
    </r>
  </si>
  <si>
    <t>Jorge Rowe</t>
  </si>
  <si>
    <t>David Smith</t>
  </si>
  <si>
    <t>Marcos Orteu</t>
  </si>
  <si>
    <t>3 wickets</t>
  </si>
  <si>
    <t>Plays for St Georges, so twice in stats</t>
  </si>
  <si>
    <t>Sam Akers</t>
  </si>
  <si>
    <t>Conrad Jones</t>
  </si>
  <si>
    <t>Nicolás Vázquez</t>
  </si>
  <si>
    <t>Old Gs 9 players, St Georges 8 players</t>
  </si>
  <si>
    <t>Raymond Amalraj</t>
  </si>
  <si>
    <t>Chinni Manoj</t>
  </si>
  <si>
    <t>10 wickets</t>
  </si>
  <si>
    <t>?</t>
  </si>
  <si>
    <t>Esteban Peruhill</t>
  </si>
  <si>
    <t>Luke Nisbett</t>
  </si>
  <si>
    <t>Lee Morley</t>
  </si>
  <si>
    <t>Pablo Roca</t>
  </si>
  <si>
    <t>Juan Ignacio Gini</t>
  </si>
  <si>
    <t>31 runs</t>
  </si>
  <si>
    <t>Seba Fennell</t>
  </si>
  <si>
    <t>Nick Marlor</t>
  </si>
  <si>
    <t>Andrés Madariya</t>
  </si>
  <si>
    <t>Vikas Gupta</t>
  </si>
  <si>
    <t>Augusto Chialvo</t>
  </si>
  <si>
    <t>Sasha Stevenson</t>
  </si>
  <si>
    <t>Lucio Gatti</t>
  </si>
  <si>
    <t>Mateo Mendy</t>
  </si>
  <si>
    <t>Gabriel Solari</t>
  </si>
  <si>
    <t>Sebastian Fennell</t>
  </si>
  <si>
    <t>Christian Peper</t>
  </si>
  <si>
    <t>Scoresheet not submitted despite being chased up. Players have lost their MVP points</t>
  </si>
  <si>
    <t>Game not played. Walk Over TBC</t>
  </si>
  <si>
    <t>Scoresheet missing</t>
  </si>
  <si>
    <t>Per Billy 05-Dec not going to count Bonus Points so removed data In columns U&amp;V n/a</t>
  </si>
  <si>
    <t>Belgrano v San Albano game not played</t>
  </si>
  <si>
    <t>MVP updated 22-Dec-11</t>
  </si>
</sst>
</file>

<file path=xl/styles.xml><?xml version="1.0" encoding="utf-8"?>
<styleSheet xmlns="http://schemas.openxmlformats.org/spreadsheetml/2006/main">
  <numFmts count="7">
    <numFmt numFmtId="164" formatCode="_(* #,##0.00_);_(* \(#,##0.00\);_(* &quot;-&quot;??_);_(@_)"/>
    <numFmt numFmtId="165" formatCode="_-* #,##0_-;\-* #,##0_-;_-* &quot;-&quot;??_-;_-@_-"/>
    <numFmt numFmtId="166" formatCode="_-* #,##0\ _D_M_-;\-* #,##0\ _D_M_-;_-* &quot;-&quot;\ _D_M_-;_-@_-"/>
    <numFmt numFmtId="167" formatCode="_-* #,##0.00\ _D_M_-;\-* #,##0.00\ _D_M_-;_-* &quot;-&quot;??\ _D_M_-;_-@_-"/>
    <numFmt numFmtId="168" formatCode="_-* #,##0\ &quot;DM&quot;_-;\-* #,##0\ &quot;DM&quot;_-;_-* &quot;-&quot;\ &quot;DM&quot;_-;_-@_-"/>
    <numFmt numFmtId="169" formatCode="_-* #,##0.00\ &quot;DM&quot;_-;\-* #,##0.00\ &quot;DM&quot;_-;_-* &quot;-&quot;??\ &quot;DM&quot;_-;_-@_-"/>
    <numFmt numFmtId="170" formatCode="[$-409]dd\-mmm\-yy;@"/>
  </numFmts>
  <fonts count="28">
    <font>
      <sz val="8"/>
      <color theme="1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2"/>
      <name val="Times New Roman"/>
      <family val="1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8"/>
      <color rgb="FF0000FF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8"/>
      <color rgb="FF0000FF"/>
      <name val="Arial"/>
      <family val="2"/>
    </font>
    <font>
      <sz val="8"/>
      <color rgb="FF0000CC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rgb="FFFFFF00"/>
      <name val="Arial"/>
      <family val="2"/>
    </font>
    <font>
      <b/>
      <sz val="8"/>
      <name val="Arial"/>
      <family val="2"/>
    </font>
    <font>
      <b/>
      <sz val="8"/>
      <color theme="5" tint="-0.24997000396251678"/>
      <name val="Arial"/>
      <family val="2"/>
    </font>
    <font>
      <sz val="8"/>
      <color theme="5" tint="-0.24997000396251678"/>
      <name val="Arial"/>
      <family val="2"/>
    </font>
    <font>
      <sz val="8"/>
      <color rgb="FFFFFF00"/>
      <name val="Arial"/>
      <family val="2"/>
    </font>
    <font>
      <b/>
      <sz val="8"/>
      <color rgb="FFFFCC66"/>
      <name val="Arial"/>
      <family val="2"/>
    </font>
    <font>
      <sz val="8"/>
      <color rgb="FFFFCC66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rgb="FFC00000"/>
      <name val="Arial"/>
      <family val="2"/>
    </font>
  </fonts>
  <fills count="22">
    <fill>
      <patternFill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rgb="FFABD3FD"/>
        <bgColor indexed="64"/>
      </patternFill>
    </fill>
    <fill>
      <patternFill patternType="solid">
        <fgColor rgb="FFD2E7FE"/>
        <bgColor indexed="64"/>
      </patternFill>
    </fill>
    <fill>
      <patternFill patternType="solid">
        <fgColor rgb="FFADD3FD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96B6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193B65"/>
        <bgColor indexed="64"/>
      </patternFill>
    </fill>
    <fill>
      <patternFill patternType="solid">
        <fgColor theme="5" tint="0.7999799847602844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/>
      <right/>
      <top style="thin"/>
      <bottom style="thin"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double"/>
      <right/>
      <top style="thin"/>
      <bottom style="thin"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thin"/>
      <right/>
      <top/>
      <bottom style="thin"/>
    </border>
    <border>
      <left style="double"/>
      <right style="double"/>
      <top/>
      <bottom style="thin"/>
    </border>
    <border>
      <left/>
      <right style="double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double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 style="thin"/>
      <right style="double"/>
      <top/>
      <bottom/>
    </border>
    <border>
      <left style="double"/>
      <right style="thin"/>
      <top/>
      <bottom style="thin"/>
    </border>
    <border>
      <left style="double"/>
      <right/>
      <top style="thin"/>
      <bottom/>
    </border>
    <border>
      <left/>
      <right style="double"/>
      <top style="thin"/>
      <bottom/>
    </border>
    <border>
      <left/>
      <right style="double"/>
      <top/>
      <bottom/>
    </border>
    <border>
      <left style="double"/>
      <right/>
      <top/>
      <bottom style="thin"/>
    </border>
    <border>
      <left/>
      <right style="double"/>
      <top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</cellStyleXfs>
  <cellXfs count="358">
    <xf numFmtId="0" fontId="0" fillId="0" borderId="0" xfId="0"/>
    <xf numFmtId="0" fontId="7" fillId="0" borderId="0" xfId="0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8" fillId="0" borderId="1" xfId="0" applyFont="1" applyBorder="1"/>
    <xf numFmtId="0" fontId="7" fillId="2" borderId="2" xfId="0" applyFont="1" applyFill="1" applyBorder="1" applyAlignment="1">
      <alignment/>
    </xf>
    <xf numFmtId="0" fontId="7" fillId="3" borderId="1" xfId="0" applyFont="1" applyFill="1" applyBorder="1" applyAlignment="1">
      <alignment vertical="top"/>
    </xf>
    <xf numFmtId="0" fontId="0" fillId="0" borderId="0" xfId="23" applyFont="1" applyAlignment="1">
      <alignment horizontal="left"/>
      <protection/>
    </xf>
    <xf numFmtId="165" fontId="0" fillId="0" borderId="3" xfId="20" applyNumberFormat="1" applyFont="1" applyFill="1" applyBorder="1" applyAlignment="1">
      <alignment horizontal="center"/>
    </xf>
    <xf numFmtId="0" fontId="0" fillId="0" borderId="0" xfId="23" applyFont="1" applyFill="1" applyAlignment="1">
      <alignment horizontal="left"/>
      <protection/>
    </xf>
    <xf numFmtId="0" fontId="7" fillId="0" borderId="0" xfId="23" applyFont="1" applyFill="1" applyAlignment="1">
      <alignment horizontal="left"/>
      <protection/>
    </xf>
    <xf numFmtId="0" fontId="4" fillId="0" borderId="0" xfId="0" applyFont="1" applyAlignment="1">
      <alignment horizontal="center"/>
    </xf>
    <xf numFmtId="0" fontId="0" fillId="0" borderId="1" xfId="0" applyFill="1" applyBorder="1"/>
    <xf numFmtId="0" fontId="9" fillId="0" borderId="4" xfId="20" applyNumberFormat="1" applyFont="1" applyFill="1" applyBorder="1" applyAlignment="1">
      <alignment horizontal="center"/>
    </xf>
    <xf numFmtId="0" fontId="9" fillId="0" borderId="5" xfId="20" applyNumberFormat="1" applyFont="1" applyFill="1" applyBorder="1" applyAlignment="1">
      <alignment horizontal="center"/>
    </xf>
    <xf numFmtId="0" fontId="9" fillId="0" borderId="2" xfId="20" applyNumberFormat="1" applyFont="1" applyFill="1" applyBorder="1" applyAlignment="1">
      <alignment horizontal="center"/>
    </xf>
    <xf numFmtId="0" fontId="0" fillId="0" borderId="6" xfId="0" applyBorder="1"/>
    <xf numFmtId="0" fontId="7" fillId="3" borderId="7" xfId="0" applyFont="1" applyFill="1" applyBorder="1" applyAlignment="1">
      <alignment horizontal="center" vertical="top"/>
    </xf>
    <xf numFmtId="0" fontId="7" fillId="3" borderId="8" xfId="0" applyFont="1" applyFill="1" applyBorder="1" applyAlignment="1">
      <alignment horizontal="center" vertical="top"/>
    </xf>
    <xf numFmtId="0" fontId="8" fillId="0" borderId="0" xfId="0" applyFont="1"/>
    <xf numFmtId="0" fontId="2" fillId="0" borderId="1" xfId="0" applyFont="1" applyBorder="1"/>
    <xf numFmtId="0" fontId="0" fillId="0" borderId="1" xfId="0" applyFont="1" applyFill="1" applyBorder="1"/>
    <xf numFmtId="0" fontId="0" fillId="0" borderId="0" xfId="0" applyAlignment="1">
      <alignment horizontal="left"/>
    </xf>
    <xf numFmtId="0" fontId="7" fillId="3" borderId="1" xfId="23" applyFont="1" applyFill="1" applyBorder="1" applyAlignment="1">
      <alignment vertical="top"/>
      <protection/>
    </xf>
    <xf numFmtId="0" fontId="7" fillId="3" borderId="1" xfId="23" applyFont="1" applyFill="1" applyBorder="1" applyAlignment="1">
      <alignment vertical="top" wrapText="1"/>
      <protection/>
    </xf>
    <xf numFmtId="0" fontId="7" fillId="3" borderId="1" xfId="23" applyFont="1" applyFill="1" applyBorder="1" applyAlignment="1">
      <alignment horizontal="center" vertical="top" wrapText="1"/>
      <protection/>
    </xf>
    <xf numFmtId="0" fontId="0" fillId="4" borderId="1" xfId="0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10" fillId="6" borderId="1" xfId="23" applyFont="1" applyFill="1" applyBorder="1" applyAlignment="1">
      <alignment horizontal="center" textRotation="90"/>
      <protection/>
    </xf>
    <xf numFmtId="0" fontId="10" fillId="7" borderId="5" xfId="23" applyFont="1" applyFill="1" applyBorder="1" applyAlignment="1">
      <alignment horizontal="center" textRotation="90"/>
      <protection/>
    </xf>
    <xf numFmtId="0" fontId="10" fillId="7" borderId="1" xfId="23" applyFont="1" applyFill="1" applyBorder="1" applyAlignment="1">
      <alignment horizontal="center" textRotation="90"/>
      <protection/>
    </xf>
    <xf numFmtId="0" fontId="10" fillId="7" borderId="2" xfId="23" applyFont="1" applyFill="1" applyBorder="1" applyAlignment="1">
      <alignment horizontal="center" textRotation="90"/>
      <protection/>
    </xf>
    <xf numFmtId="0" fontId="10" fillId="8" borderId="4" xfId="0" applyFont="1" applyFill="1" applyBorder="1" applyAlignment="1">
      <alignment horizontal="center" textRotation="90"/>
    </xf>
    <xf numFmtId="0" fontId="10" fillId="8" borderId="1" xfId="0" applyFont="1" applyFill="1" applyBorder="1" applyAlignment="1">
      <alignment horizontal="center" textRotation="90"/>
    </xf>
    <xf numFmtId="0" fontId="10" fillId="8" borderId="2" xfId="0" applyFont="1" applyFill="1" applyBorder="1" applyAlignment="1">
      <alignment horizontal="center" textRotation="90"/>
    </xf>
    <xf numFmtId="0" fontId="10" fillId="9" borderId="4" xfId="0" applyFont="1" applyFill="1" applyBorder="1" applyAlignment="1">
      <alignment horizontal="center" textRotation="90"/>
    </xf>
    <xf numFmtId="0" fontId="10" fillId="9" borderId="1" xfId="0" applyFont="1" applyFill="1" applyBorder="1" applyAlignment="1">
      <alignment horizontal="center" textRotation="90"/>
    </xf>
    <xf numFmtId="0" fontId="10" fillId="9" borderId="2" xfId="0" applyFont="1" applyFill="1" applyBorder="1" applyAlignment="1">
      <alignment horizontal="center" textRotation="90"/>
    </xf>
    <xf numFmtId="0" fontId="10" fillId="10" borderId="4" xfId="23" applyFont="1" applyFill="1" applyBorder="1" applyAlignment="1">
      <alignment horizontal="center" textRotation="90"/>
      <protection/>
    </xf>
    <xf numFmtId="0" fontId="10" fillId="10" borderId="1" xfId="23" applyFont="1" applyFill="1" applyBorder="1" applyAlignment="1">
      <alignment horizontal="center" textRotation="90"/>
      <protection/>
    </xf>
    <xf numFmtId="0" fontId="10" fillId="10" borderId="2" xfId="23" applyFont="1" applyFill="1" applyBorder="1" applyAlignment="1">
      <alignment horizontal="center" textRotation="90"/>
      <protection/>
    </xf>
    <xf numFmtId="0" fontId="10" fillId="11" borderId="9" xfId="23" applyFont="1" applyFill="1" applyBorder="1" applyAlignment="1">
      <alignment horizontal="center" textRotation="90"/>
      <protection/>
    </xf>
    <xf numFmtId="0" fontId="7" fillId="3" borderId="7" xfId="0" applyFont="1" applyFill="1" applyBorder="1" applyAlignment="1">
      <alignment horizontal="left" vertical="top"/>
    </xf>
    <xf numFmtId="0" fontId="7" fillId="3" borderId="10" xfId="0" applyFont="1" applyFill="1" applyBorder="1" applyAlignment="1">
      <alignment horizontal="left" vertical="top"/>
    </xf>
    <xf numFmtId="0" fontId="7" fillId="3" borderId="11" xfId="0" applyFont="1" applyFill="1" applyBorder="1" applyAlignment="1">
      <alignment horizontal="center" vertical="top" wrapText="1"/>
    </xf>
    <xf numFmtId="0" fontId="7" fillId="3" borderId="8" xfId="0" applyFont="1" applyFill="1" applyBorder="1" applyAlignment="1">
      <alignment horizontal="left" vertical="top"/>
    </xf>
    <xf numFmtId="0" fontId="7" fillId="3" borderId="12" xfId="0" applyFont="1" applyFill="1" applyBorder="1" applyAlignment="1">
      <alignment horizontal="left" vertical="top"/>
    </xf>
    <xf numFmtId="0" fontId="7" fillId="3" borderId="13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/>
    </xf>
    <xf numFmtId="0" fontId="7" fillId="9" borderId="9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0" fontId="7" fillId="9" borderId="14" xfId="0" applyFont="1" applyFill="1" applyBorder="1" applyAlignment="1">
      <alignment horizontal="center" vertical="center"/>
    </xf>
    <xf numFmtId="0" fontId="7" fillId="10" borderId="9" xfId="0" applyFont="1" applyFill="1" applyBorder="1" applyAlignment="1">
      <alignment horizontal="center" vertical="center" wrapText="1"/>
    </xf>
    <xf numFmtId="0" fontId="7" fillId="10" borderId="3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textRotation="90"/>
    </xf>
    <xf numFmtId="0" fontId="7" fillId="8" borderId="9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top"/>
    </xf>
    <xf numFmtId="0" fontId="7" fillId="3" borderId="15" xfId="0" applyFont="1" applyFill="1" applyBorder="1" applyAlignment="1">
      <alignment horizontal="left" vertical="top"/>
    </xf>
    <xf numFmtId="0" fontId="7" fillId="3" borderId="16" xfId="0" applyFont="1" applyFill="1" applyBorder="1" applyAlignment="1">
      <alignment horizontal="left" vertical="top"/>
    </xf>
    <xf numFmtId="0" fontId="7" fillId="3" borderId="17" xfId="0" applyFont="1" applyFill="1" applyBorder="1" applyAlignment="1">
      <alignment horizontal="center" vertical="top" wrapText="1"/>
    </xf>
    <xf numFmtId="0" fontId="7" fillId="8" borderId="4" xfId="0" applyFont="1" applyFill="1" applyBorder="1" applyAlignment="1">
      <alignment horizontal="center" vertical="center"/>
    </xf>
    <xf numFmtId="0" fontId="0" fillId="0" borderId="1" xfId="20" applyNumberFormat="1" applyFont="1" applyFill="1" applyBorder="1" applyAlignment="1">
      <alignment horizontal="center"/>
    </xf>
    <xf numFmtId="0" fontId="0" fillId="0" borderId="2" xfId="20" applyNumberFormat="1" applyFont="1" applyFill="1" applyBorder="1" applyAlignment="1">
      <alignment horizontal="center"/>
    </xf>
    <xf numFmtId="0" fontId="13" fillId="0" borderId="1" xfId="20" applyNumberFormat="1" applyFont="1" applyFill="1" applyBorder="1" applyAlignment="1">
      <alignment horizontal="center"/>
    </xf>
    <xf numFmtId="0" fontId="13" fillId="0" borderId="5" xfId="20" applyNumberFormat="1" applyFont="1" applyFill="1" applyBorder="1" applyAlignment="1">
      <alignment horizontal="center"/>
    </xf>
    <xf numFmtId="0" fontId="13" fillId="0" borderId="2" xfId="20" applyNumberFormat="1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13" fillId="0" borderId="6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0" fontId="0" fillId="0" borderId="4" xfId="20" applyNumberFormat="1" applyFont="1" applyFill="1" applyBorder="1" applyAlignment="1">
      <alignment horizontal="center"/>
    </xf>
    <xf numFmtId="0" fontId="14" fillId="3" borderId="6" xfId="0" applyFont="1" applyFill="1" applyBorder="1" applyAlignment="1">
      <alignment vertical="center"/>
    </xf>
    <xf numFmtId="0" fontId="14" fillId="3" borderId="3" xfId="0" applyFont="1" applyFill="1" applyBorder="1" applyAlignment="1">
      <alignment vertical="center"/>
    </xf>
    <xf numFmtId="0" fontId="14" fillId="3" borderId="3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9" xfId="0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7" fillId="4" borderId="9" xfId="0" applyFont="1" applyFill="1" applyBorder="1" applyAlignment="1">
      <alignment vertical="center"/>
    </xf>
    <xf numFmtId="0" fontId="7" fillId="4" borderId="6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5" fillId="12" borderId="2" xfId="0" applyFont="1" applyFill="1" applyBorder="1" applyAlignment="1">
      <alignment/>
    </xf>
    <xf numFmtId="0" fontId="18" fillId="13" borderId="6" xfId="0" applyFont="1" applyFill="1" applyBorder="1" applyAlignment="1">
      <alignment/>
    </xf>
    <xf numFmtId="0" fontId="18" fillId="13" borderId="9" xfId="0" applyFont="1" applyFill="1" applyBorder="1" applyAlignment="1">
      <alignment/>
    </xf>
    <xf numFmtId="0" fontId="18" fillId="13" borderId="4" xfId="0" applyFont="1" applyFill="1" applyBorder="1" applyAlignment="1">
      <alignment/>
    </xf>
    <xf numFmtId="0" fontId="18" fillId="13" borderId="2" xfId="0" applyFont="1" applyFill="1" applyBorder="1" applyAlignment="1">
      <alignment/>
    </xf>
    <xf numFmtId="0" fontId="19" fillId="13" borderId="0" xfId="0" applyFont="1" applyFill="1"/>
    <xf numFmtId="0" fontId="18" fillId="13" borderId="1" xfId="0" applyFont="1" applyFill="1" applyBorder="1" applyAlignment="1">
      <alignment/>
    </xf>
    <xf numFmtId="0" fontId="18" fillId="13" borderId="1" xfId="0" applyFont="1" applyFill="1" applyBorder="1" applyAlignment="1">
      <alignment horizontal="center"/>
    </xf>
    <xf numFmtId="0" fontId="18" fillId="13" borderId="2" xfId="0" applyFont="1" applyFill="1" applyBorder="1" applyAlignment="1">
      <alignment horizontal="center"/>
    </xf>
    <xf numFmtId="2" fontId="18" fillId="13" borderId="1" xfId="0" applyNumberFormat="1" applyFont="1" applyFill="1" applyBorder="1" applyAlignment="1">
      <alignment/>
    </xf>
    <xf numFmtId="0" fontId="16" fillId="2" borderId="6" xfId="0" applyFont="1" applyFill="1" applyBorder="1" applyAlignment="1">
      <alignment/>
    </xf>
    <xf numFmtId="0" fontId="16" fillId="2" borderId="9" xfId="0" applyFont="1" applyFill="1" applyBorder="1" applyAlignment="1">
      <alignment/>
    </xf>
    <xf numFmtId="0" fontId="16" fillId="2" borderId="4" xfId="0" applyFont="1" applyFill="1" applyBorder="1" applyAlignment="1">
      <alignment/>
    </xf>
    <xf numFmtId="0" fontId="16" fillId="2" borderId="2" xfId="0" applyFont="1" applyFill="1" applyBorder="1" applyAlignment="1">
      <alignment/>
    </xf>
    <xf numFmtId="0" fontId="20" fillId="2" borderId="0" xfId="0" applyFont="1" applyFill="1"/>
    <xf numFmtId="0" fontId="16" fillId="2" borderId="1" xfId="0" applyFont="1" applyFill="1" applyBorder="1" applyAlignment="1">
      <alignment/>
    </xf>
    <xf numFmtId="0" fontId="16" fillId="2" borderId="1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2" fontId="16" fillId="2" borderId="1" xfId="0" applyNumberFormat="1" applyFont="1" applyFill="1" applyBorder="1" applyAlignment="1">
      <alignment/>
    </xf>
    <xf numFmtId="0" fontId="5" fillId="14" borderId="6" xfId="0" applyFont="1" applyFill="1" applyBorder="1" applyAlignment="1">
      <alignment/>
    </xf>
    <xf numFmtId="0" fontId="5" fillId="14" borderId="9" xfId="0" applyFont="1" applyFill="1" applyBorder="1" applyAlignment="1">
      <alignment/>
    </xf>
    <xf numFmtId="0" fontId="5" fillId="14" borderId="4" xfId="0" applyFont="1" applyFill="1" applyBorder="1" applyAlignment="1">
      <alignment/>
    </xf>
    <xf numFmtId="0" fontId="5" fillId="14" borderId="1" xfId="0" applyFont="1" applyFill="1" applyBorder="1" applyAlignment="1">
      <alignment/>
    </xf>
    <xf numFmtId="0" fontId="5" fillId="14" borderId="2" xfId="0" applyFont="1" applyFill="1" applyBorder="1" applyAlignment="1">
      <alignment/>
    </xf>
    <xf numFmtId="0" fontId="0" fillId="14" borderId="0" xfId="0" applyFill="1"/>
    <xf numFmtId="0" fontId="5" fillId="14" borderId="1" xfId="0" applyFont="1" applyFill="1" applyBorder="1" applyAlignment="1">
      <alignment horizontal="center"/>
    </xf>
    <xf numFmtId="0" fontId="5" fillId="14" borderId="2" xfId="0" applyFont="1" applyFill="1" applyBorder="1" applyAlignment="1">
      <alignment horizontal="center"/>
    </xf>
    <xf numFmtId="2" fontId="5" fillId="14" borderId="1" xfId="0" applyNumberFormat="1" applyFont="1" applyFill="1" applyBorder="1" applyAlignment="1">
      <alignment/>
    </xf>
    <xf numFmtId="0" fontId="16" fillId="15" borderId="6" xfId="0" applyFont="1" applyFill="1" applyBorder="1" applyAlignment="1">
      <alignment/>
    </xf>
    <xf numFmtId="0" fontId="16" fillId="15" borderId="9" xfId="0" applyFont="1" applyFill="1" applyBorder="1" applyAlignment="1">
      <alignment/>
    </xf>
    <xf numFmtId="0" fontId="16" fillId="15" borderId="2" xfId="0" applyFont="1" applyFill="1" applyBorder="1" applyAlignment="1">
      <alignment/>
    </xf>
    <xf numFmtId="0" fontId="20" fillId="15" borderId="0" xfId="0" applyFont="1" applyFill="1"/>
    <xf numFmtId="0" fontId="16" fillId="15" borderId="4" xfId="0" applyFont="1" applyFill="1" applyBorder="1" applyAlignment="1">
      <alignment/>
    </xf>
    <xf numFmtId="0" fontId="16" fillId="15" borderId="1" xfId="0" applyFont="1" applyFill="1" applyBorder="1" applyAlignment="1">
      <alignment/>
    </xf>
    <xf numFmtId="0" fontId="16" fillId="15" borderId="1" xfId="0" applyFont="1" applyFill="1" applyBorder="1" applyAlignment="1">
      <alignment horizontal="center"/>
    </xf>
    <xf numFmtId="0" fontId="16" fillId="15" borderId="2" xfId="0" applyFont="1" applyFill="1" applyBorder="1" applyAlignment="1">
      <alignment horizontal="center"/>
    </xf>
    <xf numFmtId="2" fontId="16" fillId="15" borderId="1" xfId="0" applyNumberFormat="1" applyFont="1" applyFill="1" applyBorder="1" applyAlignment="1">
      <alignment/>
    </xf>
    <xf numFmtId="0" fontId="5" fillId="16" borderId="6" xfId="0" applyFont="1" applyFill="1" applyBorder="1" applyAlignment="1">
      <alignment/>
    </xf>
    <xf numFmtId="0" fontId="5" fillId="16" borderId="9" xfId="0" applyFont="1" applyFill="1" applyBorder="1" applyAlignment="1">
      <alignment/>
    </xf>
    <xf numFmtId="0" fontId="5" fillId="16" borderId="4" xfId="0" applyFont="1" applyFill="1" applyBorder="1" applyAlignment="1">
      <alignment/>
    </xf>
    <xf numFmtId="0" fontId="5" fillId="16" borderId="2" xfId="0" applyFont="1" applyFill="1" applyBorder="1" applyAlignment="1">
      <alignment/>
    </xf>
    <xf numFmtId="0" fontId="4" fillId="16" borderId="0" xfId="0" applyFont="1" applyFill="1"/>
    <xf numFmtId="0" fontId="5" fillId="16" borderId="1" xfId="0" applyFont="1" applyFill="1" applyBorder="1" applyAlignment="1">
      <alignment/>
    </xf>
    <xf numFmtId="0" fontId="5" fillId="16" borderId="1" xfId="0" applyFont="1" applyFill="1" applyBorder="1" applyAlignment="1">
      <alignment horizontal="center"/>
    </xf>
    <xf numFmtId="0" fontId="5" fillId="16" borderId="2" xfId="0" applyFont="1" applyFill="1" applyBorder="1" applyAlignment="1">
      <alignment horizontal="center"/>
    </xf>
    <xf numFmtId="2" fontId="5" fillId="16" borderId="1" xfId="0" applyNumberFormat="1" applyFont="1" applyFill="1" applyBorder="1" applyAlignment="1">
      <alignment/>
    </xf>
    <xf numFmtId="0" fontId="21" fillId="17" borderId="6" xfId="0" applyFont="1" applyFill="1" applyBorder="1" applyAlignment="1">
      <alignment/>
    </xf>
    <xf numFmtId="0" fontId="21" fillId="17" borderId="9" xfId="0" applyFont="1" applyFill="1" applyBorder="1" applyAlignment="1">
      <alignment/>
    </xf>
    <xf numFmtId="0" fontId="21" fillId="17" borderId="4" xfId="0" applyFont="1" applyFill="1" applyBorder="1" applyAlignment="1">
      <alignment/>
    </xf>
    <xf numFmtId="0" fontId="21" fillId="17" borderId="2" xfId="0" applyFont="1" applyFill="1" applyBorder="1" applyAlignment="1">
      <alignment/>
    </xf>
    <xf numFmtId="0" fontId="22" fillId="17" borderId="0" xfId="0" applyFont="1" applyFill="1"/>
    <xf numFmtId="0" fontId="21" fillId="17" borderId="1" xfId="0" applyFont="1" applyFill="1" applyBorder="1" applyAlignment="1">
      <alignment/>
    </xf>
    <xf numFmtId="0" fontId="21" fillId="17" borderId="1" xfId="0" applyFont="1" applyFill="1" applyBorder="1" applyAlignment="1">
      <alignment horizontal="center"/>
    </xf>
    <xf numFmtId="0" fontId="21" fillId="17" borderId="2" xfId="0" applyFont="1" applyFill="1" applyBorder="1" applyAlignment="1">
      <alignment horizontal="center"/>
    </xf>
    <xf numFmtId="2" fontId="21" fillId="17" borderId="1" xfId="0" applyNumberFormat="1" applyFont="1" applyFill="1" applyBorder="1" applyAlignment="1">
      <alignment/>
    </xf>
    <xf numFmtId="0" fontId="21" fillId="4" borderId="9" xfId="0" applyFont="1" applyFill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18" borderId="12" xfId="23" applyFont="1" applyFill="1" applyBorder="1" applyAlignment="1">
      <alignment horizontal="left"/>
      <protection/>
    </xf>
    <xf numFmtId="0" fontId="0" fillId="18" borderId="18" xfId="23" applyFont="1" applyFill="1" applyBorder="1" applyAlignment="1">
      <alignment horizontal="left"/>
      <protection/>
    </xf>
    <xf numFmtId="0" fontId="0" fillId="18" borderId="18" xfId="0" applyFill="1" applyBorder="1"/>
    <xf numFmtId="0" fontId="0" fillId="18" borderId="18" xfId="0" applyFill="1" applyBorder="1" applyAlignment="1">
      <alignment horizontal="center"/>
    </xf>
    <xf numFmtId="0" fontId="0" fillId="18" borderId="19" xfId="0" applyFill="1" applyBorder="1" applyAlignment="1">
      <alignment horizontal="center"/>
    </xf>
    <xf numFmtId="0" fontId="10" fillId="18" borderId="10" xfId="23" applyFont="1" applyFill="1" applyBorder="1" applyAlignment="1">
      <alignment horizontal="left"/>
      <protection/>
    </xf>
    <xf numFmtId="0" fontId="11" fillId="18" borderId="20" xfId="23" applyFont="1" applyFill="1" applyBorder="1" applyAlignment="1">
      <alignment horizontal="left"/>
      <protection/>
    </xf>
    <xf numFmtId="0" fontId="10" fillId="18" borderId="20" xfId="23" applyFont="1" applyFill="1" applyBorder="1" applyAlignment="1">
      <alignment horizontal="right"/>
      <protection/>
    </xf>
    <xf numFmtId="0" fontId="11" fillId="18" borderId="20" xfId="0" applyFont="1" applyFill="1" applyBorder="1"/>
    <xf numFmtId="0" fontId="11" fillId="18" borderId="20" xfId="0" applyFont="1" applyFill="1" applyBorder="1" applyAlignment="1">
      <alignment horizontal="center"/>
    </xf>
    <xf numFmtId="0" fontId="10" fillId="18" borderId="20" xfId="0" applyFont="1" applyFill="1" applyBorder="1" applyAlignment="1">
      <alignment horizontal="left"/>
    </xf>
    <xf numFmtId="0" fontId="10" fillId="18" borderId="20" xfId="0" applyFont="1" applyFill="1" applyBorder="1" applyAlignment="1">
      <alignment horizontal="center"/>
    </xf>
    <xf numFmtId="0" fontId="11" fillId="18" borderId="21" xfId="0" applyFont="1" applyFill="1" applyBorder="1" applyAlignment="1">
      <alignment horizontal="center"/>
    </xf>
    <xf numFmtId="0" fontId="11" fillId="18" borderId="0" xfId="23" applyFont="1" applyFill="1" applyBorder="1" applyAlignment="1">
      <alignment horizontal="left"/>
      <protection/>
    </xf>
    <xf numFmtId="0" fontId="11" fillId="18" borderId="0" xfId="23" applyFont="1" applyFill="1" applyBorder="1" applyAlignment="1">
      <alignment horizontal="right"/>
      <protection/>
    </xf>
    <xf numFmtId="0" fontId="11" fillId="18" borderId="0" xfId="0" applyFont="1" applyFill="1" applyBorder="1"/>
    <xf numFmtId="0" fontId="11" fillId="18" borderId="0" xfId="0" applyFont="1" applyFill="1" applyBorder="1" applyAlignment="1">
      <alignment horizontal="center"/>
    </xf>
    <xf numFmtId="0" fontId="11" fillId="18" borderId="0" xfId="0" applyFont="1" applyFill="1" applyBorder="1" applyAlignment="1">
      <alignment horizontal="left"/>
    </xf>
    <xf numFmtId="0" fontId="11" fillId="18" borderId="22" xfId="0" applyFont="1" applyFill="1" applyBorder="1" applyAlignment="1">
      <alignment horizontal="center"/>
    </xf>
    <xf numFmtId="0" fontId="11" fillId="18" borderId="0" xfId="0" applyFont="1" applyFill="1" applyBorder="1" applyAlignment="1">
      <alignment horizontal="right"/>
    </xf>
    <xf numFmtId="0" fontId="11" fillId="18" borderId="22" xfId="0" applyFont="1" applyFill="1" applyBorder="1" applyAlignment="1">
      <alignment/>
    </xf>
    <xf numFmtId="0" fontId="11" fillId="18" borderId="16" xfId="0" applyFont="1" applyFill="1" applyBorder="1" applyAlignment="1">
      <alignment horizontal="left"/>
    </xf>
    <xf numFmtId="170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7" fillId="3" borderId="7" xfId="23" applyFont="1" applyFill="1" applyBorder="1" applyAlignment="1">
      <alignment vertical="top"/>
      <protection/>
    </xf>
    <xf numFmtId="0" fontId="7" fillId="3" borderId="7" xfId="23" applyFont="1" applyFill="1" applyBorder="1" applyAlignment="1">
      <alignment vertical="top" wrapText="1"/>
      <protection/>
    </xf>
    <xf numFmtId="0" fontId="7" fillId="3" borderId="7" xfId="23" applyFont="1" applyFill="1" applyBorder="1" applyAlignment="1">
      <alignment horizontal="center" vertical="top" wrapText="1"/>
      <protection/>
    </xf>
    <xf numFmtId="0" fontId="7" fillId="3" borderId="8" xfId="23" applyFont="1" applyFill="1" applyBorder="1" applyAlignment="1">
      <alignment vertical="top"/>
      <protection/>
    </xf>
    <xf numFmtId="0" fontId="7" fillId="3" borderId="8" xfId="23" applyFont="1" applyFill="1" applyBorder="1" applyAlignment="1">
      <alignment vertical="top" wrapText="1"/>
      <protection/>
    </xf>
    <xf numFmtId="0" fontId="7" fillId="3" borderId="8" xfId="23" applyFont="1" applyFill="1" applyBorder="1" applyAlignment="1">
      <alignment horizontal="center" vertical="top" wrapText="1"/>
      <protection/>
    </xf>
    <xf numFmtId="0" fontId="7" fillId="3" borderId="10" xfId="23" applyFont="1" applyFill="1" applyBorder="1" applyAlignment="1">
      <alignment horizontal="center" vertical="top" wrapText="1"/>
      <protection/>
    </xf>
    <xf numFmtId="0" fontId="7" fillId="3" borderId="21" xfId="23" applyFont="1" applyFill="1" applyBorder="1" applyAlignment="1">
      <alignment horizontal="center" vertical="top" wrapText="1"/>
      <protection/>
    </xf>
    <xf numFmtId="0" fontId="7" fillId="3" borderId="5" xfId="23" applyFont="1" applyFill="1" applyBorder="1" applyAlignment="1">
      <alignment horizontal="center" vertical="top" wrapText="1"/>
      <protection/>
    </xf>
    <xf numFmtId="0" fontId="0" fillId="0" borderId="5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5" xfId="0" applyBorder="1"/>
    <xf numFmtId="0" fontId="0" fillId="0" borderId="2" xfId="0" applyFill="1" applyBorder="1" applyAlignment="1">
      <alignment horizontal="left"/>
    </xf>
    <xf numFmtId="0" fontId="7" fillId="3" borderId="12" xfId="23" applyFont="1" applyFill="1" applyBorder="1" applyAlignment="1">
      <alignment horizontal="center" vertical="top" wrapText="1"/>
      <protection/>
    </xf>
    <xf numFmtId="170" fontId="0" fillId="0" borderId="6" xfId="0" applyNumberFormat="1" applyBorder="1" applyAlignment="1">
      <alignment horizontal="left"/>
    </xf>
    <xf numFmtId="0" fontId="7" fillId="3" borderId="6" xfId="23" applyFont="1" applyFill="1" applyBorder="1" applyAlignment="1">
      <alignment horizontal="center" vertical="top" wrapText="1"/>
      <protection/>
    </xf>
    <xf numFmtId="0" fontId="0" fillId="0" borderId="4" xfId="0" applyFill="1" applyBorder="1" applyAlignment="1">
      <alignment horizontal="left"/>
    </xf>
    <xf numFmtId="0" fontId="0" fillId="0" borderId="0" xfId="0" applyAlignment="1">
      <alignment/>
    </xf>
    <xf numFmtId="0" fontId="0" fillId="0" borderId="2" xfId="0" applyBorder="1" applyAlignment="1">
      <alignment horizontal="center"/>
    </xf>
    <xf numFmtId="0" fontId="7" fillId="3" borderId="23" xfId="23" applyFont="1" applyFill="1" applyBorder="1" applyAlignment="1">
      <alignment horizontal="center" vertical="top" wrapText="1"/>
      <protection/>
    </xf>
    <xf numFmtId="0" fontId="7" fillId="3" borderId="24" xfId="23" applyFont="1" applyFill="1" applyBorder="1" applyAlignment="1">
      <alignment horizontal="center" vertical="top" wrapText="1"/>
      <protection/>
    </xf>
    <xf numFmtId="0" fontId="7" fillId="3" borderId="19" xfId="23" applyFont="1" applyFill="1" applyBorder="1" applyAlignment="1">
      <alignment horizontal="center" vertical="top" wrapText="1"/>
      <protection/>
    </xf>
    <xf numFmtId="0" fontId="7" fillId="3" borderId="15" xfId="23" applyFont="1" applyFill="1" applyBorder="1" applyAlignment="1">
      <alignment vertical="top"/>
      <protection/>
    </xf>
    <xf numFmtId="0" fontId="7" fillId="3" borderId="15" xfId="23" applyFont="1" applyFill="1" applyBorder="1" applyAlignment="1">
      <alignment vertical="top" wrapText="1"/>
      <protection/>
    </xf>
    <xf numFmtId="0" fontId="7" fillId="3" borderId="15" xfId="23" applyFont="1" applyFill="1" applyBorder="1" applyAlignment="1">
      <alignment horizontal="center" vertical="top" wrapText="1"/>
      <protection/>
    </xf>
    <xf numFmtId="0" fontId="7" fillId="3" borderId="16" xfId="23" applyFont="1" applyFill="1" applyBorder="1" applyAlignment="1">
      <alignment horizontal="center" vertical="top" wrapText="1"/>
      <protection/>
    </xf>
    <xf numFmtId="0" fontId="7" fillId="3" borderId="25" xfId="23" applyFont="1" applyFill="1" applyBorder="1" applyAlignment="1">
      <alignment horizontal="center" vertical="top" wrapText="1"/>
      <protection/>
    </xf>
    <xf numFmtId="0" fontId="7" fillId="3" borderId="22" xfId="23" applyFont="1" applyFill="1" applyBorder="1" applyAlignment="1">
      <alignment horizontal="left" vertical="top" wrapText="1"/>
      <protection/>
    </xf>
    <xf numFmtId="0" fontId="7" fillId="3" borderId="26" xfId="23" applyFont="1" applyFill="1" applyBorder="1" applyAlignment="1">
      <alignment horizontal="left" vertical="top" wrapText="1"/>
      <protection/>
    </xf>
    <xf numFmtId="0" fontId="0" fillId="0" borderId="6" xfId="0" applyFill="1" applyBorder="1" applyAlignment="1">
      <alignment horizontal="center"/>
    </xf>
    <xf numFmtId="0" fontId="24" fillId="0" borderId="0" xfId="0" applyFont="1"/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 vertical="center"/>
    </xf>
    <xf numFmtId="0" fontId="15" fillId="0" borderId="0" xfId="0" applyFont="1"/>
    <xf numFmtId="0" fontId="14" fillId="3" borderId="10" xfId="23" applyFont="1" applyFill="1" applyBorder="1" applyAlignment="1">
      <alignment horizontal="left" vertical="top"/>
      <protection/>
    </xf>
    <xf numFmtId="0" fontId="14" fillId="3" borderId="20" xfId="23" applyFont="1" applyFill="1" applyBorder="1" applyAlignment="1">
      <alignment vertical="top"/>
      <protection/>
    </xf>
    <xf numFmtId="0" fontId="14" fillId="3" borderId="20" xfId="23" applyFont="1" applyFill="1" applyBorder="1" applyAlignment="1">
      <alignment vertical="top" wrapText="1"/>
      <protection/>
    </xf>
    <xf numFmtId="0" fontId="14" fillId="3" borderId="20" xfId="23" applyFont="1" applyFill="1" applyBorder="1" applyAlignment="1">
      <alignment horizontal="center" vertical="top" wrapText="1"/>
      <protection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4" fillId="3" borderId="12" xfId="23" applyFont="1" applyFill="1" applyBorder="1" applyAlignment="1">
      <alignment horizontal="center" vertical="top" wrapText="1"/>
      <protection/>
    </xf>
    <xf numFmtId="0" fontId="14" fillId="3" borderId="18" xfId="23" applyFont="1" applyFill="1" applyBorder="1" applyAlignment="1">
      <alignment vertical="top"/>
      <protection/>
    </xf>
    <xf numFmtId="0" fontId="14" fillId="3" borderId="18" xfId="23" applyFont="1" applyFill="1" applyBorder="1" applyAlignment="1">
      <alignment vertical="top" wrapText="1"/>
      <protection/>
    </xf>
    <xf numFmtId="0" fontId="14" fillId="3" borderId="18" xfId="23" applyFont="1" applyFill="1" applyBorder="1" applyAlignment="1">
      <alignment horizontal="center" vertical="top" wrapText="1"/>
      <protection/>
    </xf>
    <xf numFmtId="0" fontId="14" fillId="3" borderId="19" xfId="23" applyFont="1" applyFill="1" applyBorder="1" applyAlignment="1">
      <alignment horizontal="center" vertical="center" wrapText="1"/>
      <protection/>
    </xf>
    <xf numFmtId="0" fontId="14" fillId="3" borderId="7" xfId="23" applyFont="1" applyFill="1" applyBorder="1" applyAlignment="1">
      <alignment horizontal="center" vertical="top" wrapText="1"/>
      <protection/>
    </xf>
    <xf numFmtId="0" fontId="14" fillId="3" borderId="7" xfId="23" applyFont="1" applyFill="1" applyBorder="1" applyAlignment="1">
      <alignment vertical="top"/>
      <protection/>
    </xf>
    <xf numFmtId="0" fontId="14" fillId="3" borderId="7" xfId="23" applyFont="1" applyFill="1" applyBorder="1" applyAlignment="1">
      <alignment vertical="top" wrapText="1"/>
      <protection/>
    </xf>
    <xf numFmtId="0" fontId="14" fillId="3" borderId="10" xfId="23" applyFont="1" applyFill="1" applyBorder="1" applyAlignment="1">
      <alignment horizontal="center" vertical="top" wrapText="1"/>
      <protection/>
    </xf>
    <xf numFmtId="0" fontId="15" fillId="0" borderId="0" xfId="0" applyFont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NumberFormat="1" applyFont="1" applyBorder="1" applyAlignment="1">
      <alignment horizontal="center" vertical="center"/>
    </xf>
    <xf numFmtId="170" fontId="14" fillId="3" borderId="21" xfId="23" applyNumberFormat="1" applyFont="1" applyFill="1" applyBorder="1" applyAlignment="1">
      <alignment horizontal="right" vertical="center" wrapText="1"/>
      <protection/>
    </xf>
    <xf numFmtId="0" fontId="13" fillId="19" borderId="3" xfId="0" applyFont="1" applyFill="1" applyBorder="1" applyAlignment="1">
      <alignment horizontal="center"/>
    </xf>
    <xf numFmtId="0" fontId="13" fillId="19" borderId="1" xfId="20" applyNumberFormat="1" applyFont="1" applyFill="1" applyBorder="1" applyAlignment="1">
      <alignment horizontal="center"/>
    </xf>
    <xf numFmtId="0" fontId="13" fillId="19" borderId="5" xfId="20" applyNumberFormat="1" applyFont="1" applyFill="1" applyBorder="1" applyAlignment="1">
      <alignment horizontal="center"/>
    </xf>
    <xf numFmtId="0" fontId="13" fillId="19" borderId="2" xfId="20" applyNumberFormat="1" applyFont="1" applyFill="1" applyBorder="1" applyAlignment="1">
      <alignment horizontal="center"/>
    </xf>
    <xf numFmtId="0" fontId="13" fillId="19" borderId="4" xfId="0" applyFont="1" applyFill="1" applyBorder="1" applyAlignment="1">
      <alignment horizontal="center"/>
    </xf>
    <xf numFmtId="0" fontId="8" fillId="0" borderId="5" xfId="0" applyFont="1" applyBorder="1"/>
    <xf numFmtId="0" fontId="7" fillId="3" borderId="19" xfId="23" applyFont="1" applyFill="1" applyBorder="1" applyAlignment="1">
      <alignment horizontal="left" vertical="top" wrapText="1"/>
      <protection/>
    </xf>
    <xf numFmtId="0" fontId="0" fillId="0" borderId="5" xfId="0" applyFill="1" applyBorder="1"/>
    <xf numFmtId="0" fontId="7" fillId="3" borderId="4" xfId="23" applyFont="1" applyFill="1" applyBorder="1" applyAlignment="1">
      <alignment horizontal="left" vertical="top" wrapText="1"/>
      <protection/>
    </xf>
    <xf numFmtId="0" fontId="23" fillId="0" borderId="1" xfId="0" applyFont="1" applyBorder="1"/>
    <xf numFmtId="0" fontId="0" fillId="6" borderId="10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7" fillId="6" borderId="16" xfId="0" applyFont="1" applyFill="1" applyBorder="1" applyAlignment="1">
      <alignment horizontal="left"/>
    </xf>
    <xf numFmtId="0" fontId="7" fillId="6" borderId="0" xfId="0" applyFont="1" applyFill="1" applyBorder="1" applyAlignment="1">
      <alignment horizontal="left"/>
    </xf>
    <xf numFmtId="0" fontId="0" fillId="6" borderId="22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6" borderId="0" xfId="0" applyFill="1" applyBorder="1" applyAlignment="1">
      <alignment horizontal="left"/>
    </xf>
    <xf numFmtId="0" fontId="0" fillId="6" borderId="12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5" fillId="20" borderId="0" xfId="0" applyFont="1" applyFill="1"/>
    <xf numFmtId="0" fontId="5" fillId="20" borderId="0" xfId="0" applyFont="1" applyFill="1" applyAlignment="1">
      <alignment horizontal="left"/>
    </xf>
    <xf numFmtId="0" fontId="4" fillId="20" borderId="0" xfId="0" applyFont="1" applyFill="1"/>
    <xf numFmtId="0" fontId="4" fillId="20" borderId="0" xfId="0" applyFont="1" applyFill="1" applyAlignment="1">
      <alignment horizontal="left"/>
    </xf>
    <xf numFmtId="0" fontId="0" fillId="0" borderId="1" xfId="0" applyFont="1" applyBorder="1" applyAlignment="1">
      <alignment horizontal="center"/>
    </xf>
    <xf numFmtId="170" fontId="0" fillId="0" borderId="1" xfId="0" applyNumberFormat="1" applyFont="1" applyBorder="1" applyAlignment="1">
      <alignment horizontal="center"/>
    </xf>
    <xf numFmtId="170" fontId="0" fillId="0" borderId="6" xfId="0" applyNumberFormat="1" applyFont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left"/>
    </xf>
    <xf numFmtId="0" fontId="23" fillId="0" borderId="1" xfId="0" applyFont="1" applyFill="1" applyBorder="1" applyAlignment="1">
      <alignment horizontal="left"/>
    </xf>
    <xf numFmtId="0" fontId="23" fillId="0" borderId="2" xfId="0" applyFont="1" applyFill="1" applyBorder="1" applyAlignment="1">
      <alignment horizontal="left"/>
    </xf>
    <xf numFmtId="0" fontId="23" fillId="0" borderId="5" xfId="0" applyFont="1" applyBorder="1"/>
    <xf numFmtId="0" fontId="0" fillId="6" borderId="6" xfId="0" applyFill="1" applyBorder="1" applyAlignment="1">
      <alignment horizontal="left"/>
    </xf>
    <xf numFmtId="0" fontId="0" fillId="6" borderId="3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15" fillId="0" borderId="7" xfId="0" applyFont="1" applyBorder="1" applyAlignment="1">
      <alignment vertical="top" wrapText="1"/>
    </xf>
    <xf numFmtId="0" fontId="15" fillId="0" borderId="8" xfId="0" applyFont="1" applyBorder="1" applyAlignment="1">
      <alignment vertical="top" wrapText="1"/>
    </xf>
    <xf numFmtId="0" fontId="15" fillId="0" borderId="1" xfId="0" applyFont="1" applyBorder="1" applyAlignment="1">
      <alignment vertical="center" wrapText="1"/>
    </xf>
    <xf numFmtId="0" fontId="23" fillId="0" borderId="1" xfId="0" applyFont="1" applyFill="1" applyBorder="1" applyAlignment="1">
      <alignment horizontal="center"/>
    </xf>
    <xf numFmtId="0" fontId="7" fillId="10" borderId="9" xfId="0" applyFont="1" applyFill="1" applyBorder="1" applyAlignment="1">
      <alignment horizontal="center" vertical="center" wrapText="1"/>
    </xf>
    <xf numFmtId="0" fontId="7" fillId="10" borderId="3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7" fillId="9" borderId="9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0" fontId="7" fillId="9" borderId="14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7" fillId="8" borderId="9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7" fillId="4" borderId="14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11" borderId="7" xfId="0" applyFont="1" applyFill="1" applyBorder="1" applyAlignment="1">
      <alignment horizontal="left" vertical="top" wrapText="1"/>
    </xf>
    <xf numFmtId="0" fontId="7" fillId="11" borderId="15" xfId="0" applyFont="1" applyFill="1" applyBorder="1" applyAlignment="1">
      <alignment horizontal="left" vertical="top" wrapText="1"/>
    </xf>
    <xf numFmtId="0" fontId="7" fillId="11" borderId="8" xfId="0" applyFont="1" applyFill="1" applyBorder="1" applyAlignment="1">
      <alignment horizontal="left" vertical="top" wrapText="1"/>
    </xf>
    <xf numFmtId="0" fontId="10" fillId="10" borderId="3" xfId="0" applyFont="1" applyFill="1" applyBorder="1" applyAlignment="1">
      <alignment horizontal="center" vertical="center"/>
    </xf>
    <xf numFmtId="0" fontId="10" fillId="10" borderId="14" xfId="0" applyFont="1" applyFill="1" applyBorder="1" applyAlignment="1">
      <alignment horizontal="center" vertical="center"/>
    </xf>
    <xf numFmtId="0" fontId="10" fillId="6" borderId="6" xfId="23" applyFont="1" applyFill="1" applyBorder="1" applyAlignment="1">
      <alignment horizontal="center" vertical="center"/>
      <protection/>
    </xf>
    <xf numFmtId="0" fontId="10" fillId="6" borderId="3" xfId="23" applyFont="1" applyFill="1" applyBorder="1" applyAlignment="1">
      <alignment horizontal="center" vertical="center"/>
      <protection/>
    </xf>
    <xf numFmtId="0" fontId="10" fillId="6" borderId="5" xfId="23" applyFont="1" applyFill="1" applyBorder="1" applyAlignment="1">
      <alignment horizontal="center" vertical="center"/>
      <protection/>
    </xf>
    <xf numFmtId="0" fontId="13" fillId="21" borderId="27" xfId="0" applyFont="1" applyFill="1" applyBorder="1" applyAlignment="1">
      <alignment horizontal="left" vertical="center" wrapText="1"/>
    </xf>
    <xf numFmtId="0" fontId="13" fillId="21" borderId="20" xfId="0" applyFont="1" applyFill="1" applyBorder="1" applyAlignment="1">
      <alignment horizontal="left" vertical="center" wrapText="1"/>
    </xf>
    <xf numFmtId="0" fontId="13" fillId="21" borderId="28" xfId="0" applyFont="1" applyFill="1" applyBorder="1" applyAlignment="1">
      <alignment horizontal="left" vertical="center" wrapText="1"/>
    </xf>
    <xf numFmtId="0" fontId="13" fillId="21" borderId="17" xfId="0" applyFont="1" applyFill="1" applyBorder="1" applyAlignment="1">
      <alignment horizontal="left" vertical="center" wrapText="1"/>
    </xf>
    <xf numFmtId="0" fontId="13" fillId="21" borderId="0" xfId="0" applyFont="1" applyFill="1" applyBorder="1" applyAlignment="1">
      <alignment horizontal="left" vertical="center" wrapText="1"/>
    </xf>
    <xf numFmtId="0" fontId="13" fillId="21" borderId="29" xfId="0" applyFont="1" applyFill="1" applyBorder="1" applyAlignment="1">
      <alignment horizontal="left" vertical="center" wrapText="1"/>
    </xf>
    <xf numFmtId="0" fontId="13" fillId="21" borderId="30" xfId="0" applyFont="1" applyFill="1" applyBorder="1" applyAlignment="1">
      <alignment horizontal="left" vertical="center" wrapText="1"/>
    </xf>
    <xf numFmtId="0" fontId="13" fillId="21" borderId="18" xfId="0" applyFont="1" applyFill="1" applyBorder="1" applyAlignment="1">
      <alignment horizontal="left" vertical="center" wrapText="1"/>
    </xf>
    <xf numFmtId="0" fontId="13" fillId="21" borderId="31" xfId="0" applyFont="1" applyFill="1" applyBorder="1" applyAlignment="1">
      <alignment horizontal="left" vertical="center" wrapText="1"/>
    </xf>
    <xf numFmtId="0" fontId="27" fillId="21" borderId="27" xfId="0" applyFont="1" applyFill="1" applyBorder="1" applyAlignment="1">
      <alignment horizontal="left" vertical="center" wrapText="1"/>
    </xf>
    <xf numFmtId="0" fontId="27" fillId="21" borderId="20" xfId="0" applyFont="1" applyFill="1" applyBorder="1" applyAlignment="1">
      <alignment horizontal="left" vertical="center" wrapText="1"/>
    </xf>
    <xf numFmtId="0" fontId="27" fillId="21" borderId="28" xfId="0" applyFont="1" applyFill="1" applyBorder="1" applyAlignment="1">
      <alignment horizontal="left" vertical="center" wrapText="1"/>
    </xf>
    <xf numFmtId="0" fontId="27" fillId="21" borderId="17" xfId="0" applyFont="1" applyFill="1" applyBorder="1" applyAlignment="1">
      <alignment horizontal="left" vertical="center" wrapText="1"/>
    </xf>
    <xf numFmtId="0" fontId="27" fillId="21" borderId="0" xfId="0" applyFont="1" applyFill="1" applyBorder="1" applyAlignment="1">
      <alignment horizontal="left" vertical="center" wrapText="1"/>
    </xf>
    <xf numFmtId="0" fontId="27" fillId="21" borderId="29" xfId="0" applyFont="1" applyFill="1" applyBorder="1" applyAlignment="1">
      <alignment horizontal="left" vertical="center" wrapText="1"/>
    </xf>
    <xf numFmtId="0" fontId="27" fillId="21" borderId="30" xfId="0" applyFont="1" applyFill="1" applyBorder="1" applyAlignment="1">
      <alignment horizontal="left" vertical="center" wrapText="1"/>
    </xf>
    <xf numFmtId="0" fontId="27" fillId="21" borderId="18" xfId="0" applyFont="1" applyFill="1" applyBorder="1" applyAlignment="1">
      <alignment horizontal="left" vertical="center" wrapText="1"/>
    </xf>
    <xf numFmtId="0" fontId="27" fillId="21" borderId="31" xfId="0" applyFont="1" applyFill="1" applyBorder="1" applyAlignment="1">
      <alignment horizontal="left" vertical="center" wrapText="1"/>
    </xf>
    <xf numFmtId="0" fontId="13" fillId="21" borderId="27" xfId="0" applyFont="1" applyFill="1" applyBorder="1" applyAlignment="1">
      <alignment horizontal="center" vertical="center" wrapText="1"/>
    </xf>
    <xf numFmtId="0" fontId="13" fillId="21" borderId="20" xfId="0" applyFont="1" applyFill="1" applyBorder="1" applyAlignment="1">
      <alignment horizontal="center" vertical="center" wrapText="1"/>
    </xf>
    <xf numFmtId="0" fontId="13" fillId="21" borderId="28" xfId="0" applyFont="1" applyFill="1" applyBorder="1" applyAlignment="1">
      <alignment horizontal="center" vertical="center" wrapText="1"/>
    </xf>
    <xf numFmtId="0" fontId="13" fillId="21" borderId="17" xfId="0" applyFont="1" applyFill="1" applyBorder="1" applyAlignment="1">
      <alignment horizontal="center" vertical="center" wrapText="1"/>
    </xf>
    <xf numFmtId="0" fontId="13" fillId="21" borderId="0" xfId="0" applyFont="1" applyFill="1" applyBorder="1" applyAlignment="1">
      <alignment horizontal="center" vertical="center" wrapText="1"/>
    </xf>
    <xf numFmtId="0" fontId="13" fillId="21" borderId="29" xfId="0" applyFont="1" applyFill="1" applyBorder="1" applyAlignment="1">
      <alignment horizontal="center" vertical="center" wrapText="1"/>
    </xf>
    <xf numFmtId="0" fontId="13" fillId="21" borderId="30" xfId="0" applyFont="1" applyFill="1" applyBorder="1" applyAlignment="1">
      <alignment horizontal="center" vertical="center" wrapText="1"/>
    </xf>
    <xf numFmtId="0" fontId="13" fillId="21" borderId="18" xfId="0" applyFont="1" applyFill="1" applyBorder="1" applyAlignment="1">
      <alignment horizontal="center" vertical="center" wrapText="1"/>
    </xf>
    <xf numFmtId="0" fontId="13" fillId="21" borderId="31" xfId="0" applyFont="1" applyFill="1" applyBorder="1" applyAlignment="1">
      <alignment horizontal="center" vertical="center" wrapText="1"/>
    </xf>
    <xf numFmtId="0" fontId="10" fillId="10" borderId="6" xfId="0" applyFont="1" applyFill="1" applyBorder="1" applyAlignment="1">
      <alignment horizontal="center" vertical="center"/>
    </xf>
    <xf numFmtId="0" fontId="7" fillId="3" borderId="3" xfId="23" applyFont="1" applyFill="1" applyBorder="1" applyAlignment="1">
      <alignment horizontal="center" vertical="top" wrapText="1"/>
      <protection/>
    </xf>
    <xf numFmtId="0" fontId="7" fillId="3" borderId="5" xfId="23" applyFont="1" applyFill="1" applyBorder="1" applyAlignment="1">
      <alignment horizontal="center" vertical="top" wrapText="1"/>
      <protection/>
    </xf>
    <xf numFmtId="0" fontId="7" fillId="3" borderId="6" xfId="23" applyFont="1" applyFill="1" applyBorder="1" applyAlignment="1">
      <alignment horizontal="center" vertical="top" wrapText="1"/>
      <protection/>
    </xf>
    <xf numFmtId="0" fontId="7" fillId="3" borderId="14" xfId="23" applyFont="1" applyFill="1" applyBorder="1" applyAlignment="1">
      <alignment horizontal="center" vertical="top" wrapText="1"/>
      <protection/>
    </xf>
    <xf numFmtId="0" fontId="7" fillId="3" borderId="9" xfId="23" applyFont="1" applyFill="1" applyBorder="1" applyAlignment="1">
      <alignment horizontal="center" vertical="top" wrapText="1"/>
      <protection/>
    </xf>
    <xf numFmtId="0" fontId="7" fillId="3" borderId="7" xfId="23" applyFont="1" applyFill="1" applyBorder="1" applyAlignment="1">
      <alignment horizontal="left" vertical="top" wrapText="1"/>
      <protection/>
    </xf>
    <xf numFmtId="0" fontId="7" fillId="3" borderId="15" xfId="23" applyFont="1" applyFill="1" applyBorder="1" applyAlignment="1">
      <alignment horizontal="left" vertical="top" wrapText="1"/>
      <protection/>
    </xf>
    <xf numFmtId="0" fontId="7" fillId="3" borderId="7" xfId="23" applyFont="1" applyFill="1" applyBorder="1" applyAlignment="1">
      <alignment horizontal="center" vertical="top" wrapText="1"/>
      <protection/>
    </xf>
    <xf numFmtId="0" fontId="7" fillId="3" borderId="8" xfId="23" applyFont="1" applyFill="1" applyBorder="1" applyAlignment="1">
      <alignment horizontal="center" vertical="top" wrapText="1"/>
      <protection/>
    </xf>
    <xf numFmtId="0" fontId="7" fillId="3" borderId="23" xfId="23" applyFont="1" applyFill="1" applyBorder="1" applyAlignment="1">
      <alignment horizontal="center" vertical="top" wrapText="1"/>
      <protection/>
    </xf>
    <xf numFmtId="0" fontId="7" fillId="3" borderId="24" xfId="23" applyFont="1" applyFill="1" applyBorder="1" applyAlignment="1">
      <alignment horizontal="center" vertical="top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Dezimal [0]_TitlePage" xfId="21"/>
    <cellStyle name="Dezimal_TitlePage" xfId="22"/>
    <cellStyle name="Normal 2" xfId="23"/>
    <cellStyle name="Normal 2 2" xfId="24"/>
    <cellStyle name="Standard_TitlePage" xfId="25"/>
    <cellStyle name="Währung [0]_TitlePage" xfId="26"/>
    <cellStyle name="Währung_TitlePage" xfId="27"/>
  </cellStyles>
  <dxfs count="135">
    <dxf>
      <font>
        <color rgb="FFFFCC66"/>
      </font>
      <fill>
        <patternFill>
          <bgColor rgb="FF996633"/>
        </patternFill>
      </fill>
      <border/>
    </dxf>
    <dxf>
      <fill>
        <patternFill>
          <bgColor rgb="FF996633"/>
        </patternFill>
      </fill>
      <border/>
    </dxf>
    <dxf>
      <fill>
        <patternFill>
          <bgColor rgb="FF996633"/>
        </patternFill>
      </fill>
      <border/>
    </dxf>
    <dxf>
      <font>
        <color rgb="FFFFCC66"/>
      </font>
      <fill>
        <patternFill>
          <bgColor rgb="FF996633"/>
        </patternFill>
      </fill>
      <border/>
    </dxf>
    <dxf>
      <fill>
        <patternFill>
          <bgColor rgb="FF996633"/>
        </patternFill>
      </fill>
      <border/>
    </dxf>
    <dxf>
      <fill>
        <patternFill>
          <bgColor rgb="FF996633"/>
        </patternFill>
      </fill>
      <border/>
    </dxf>
    <dxf>
      <font>
        <color rgb="FFFFCC66"/>
      </font>
      <fill>
        <patternFill>
          <bgColor rgb="FF996633"/>
        </patternFill>
      </fill>
      <border/>
    </dxf>
    <dxf>
      <fill>
        <patternFill>
          <bgColor rgb="FF996633"/>
        </patternFill>
      </fill>
      <border/>
    </dxf>
    <dxf>
      <fill>
        <patternFill>
          <bgColor rgb="FF996633"/>
        </patternFill>
      </fill>
      <border/>
    </dxf>
    <dxf>
      <font>
        <b/>
        <i val="0"/>
        <color rgb="FFFFFF00"/>
      </font>
      <fill>
        <patternFill>
          <bgColor rgb="FF0066CC"/>
        </patternFill>
      </fill>
      <border/>
    </dxf>
    <dxf>
      <font>
        <color rgb="FFFFCC66"/>
      </font>
      <fill>
        <patternFill>
          <bgColor rgb="FF996633"/>
        </patternFill>
      </fill>
      <border/>
    </dxf>
    <dxf>
      <fill>
        <patternFill>
          <bgColor rgb="FF996633"/>
        </patternFill>
      </fill>
      <border/>
    </dxf>
    <dxf>
      <fill>
        <patternFill>
          <bgColor rgb="FF996633"/>
        </patternFill>
      </fill>
      <border/>
    </dxf>
    <dxf>
      <font>
        <color rgb="FFFFCC66"/>
      </font>
      <fill>
        <patternFill>
          <bgColor rgb="FF996633"/>
        </patternFill>
      </fill>
      <border/>
    </dxf>
    <dxf>
      <fill>
        <patternFill>
          <bgColor rgb="FF996633"/>
        </patternFill>
      </fill>
      <border/>
    </dxf>
    <dxf>
      <fill>
        <patternFill>
          <bgColor rgb="FF996633"/>
        </patternFill>
      </fill>
      <border/>
    </dxf>
    <dxf>
      <font>
        <color rgb="FFFFCC66"/>
      </font>
      <fill>
        <patternFill>
          <bgColor rgb="FF996633"/>
        </patternFill>
      </fill>
      <border/>
    </dxf>
    <dxf>
      <fill>
        <patternFill>
          <bgColor rgb="FF996633"/>
        </patternFill>
      </fill>
      <border/>
    </dxf>
    <dxf>
      <fill>
        <patternFill>
          <bgColor rgb="FF996633"/>
        </patternFill>
      </fill>
      <border/>
    </dxf>
    <dxf>
      <font>
        <b/>
        <i val="0"/>
        <color theme="0"/>
      </font>
      <fill>
        <patternFill>
          <bgColor rgb="FF99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0099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0099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0099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0099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0099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0099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0099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0099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0099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0099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0099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0099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0099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0099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009900"/>
        </patternFill>
      </fill>
      <border/>
    </dxf>
    <dxf>
      <font>
        <color rgb="FFFFCC66"/>
      </font>
      <fill>
        <patternFill>
          <bgColor rgb="FF996633"/>
        </patternFill>
      </fill>
      <border/>
    </dxf>
    <dxf>
      <font>
        <color rgb="FFFFCC66"/>
      </font>
      <fill>
        <patternFill>
          <bgColor rgb="FF996633"/>
        </patternFill>
      </fill>
      <border/>
    </dxf>
    <dxf>
      <font>
        <b/>
        <i val="0"/>
        <color theme="0"/>
      </font>
      <fill>
        <patternFill>
          <bgColor rgb="FFC96B69"/>
        </patternFill>
      </fill>
      <border/>
    </dxf>
    <dxf>
      <fill>
        <patternFill>
          <bgColor rgb="FF996633"/>
        </patternFill>
      </fill>
      <border/>
    </dxf>
    <dxf>
      <font>
        <b/>
        <i val="0"/>
        <color theme="0"/>
      </font>
      <fill>
        <patternFill>
          <bgColor rgb="FFC96B69"/>
        </patternFill>
      </fill>
      <border/>
    </dxf>
    <dxf>
      <fill>
        <patternFill>
          <bgColor rgb="FF996633"/>
        </patternFill>
      </fill>
      <border/>
    </dxf>
    <dxf>
      <fill>
        <patternFill>
          <bgColor rgb="FF996633"/>
        </patternFill>
      </fill>
      <border/>
    </dxf>
    <dxf>
      <font>
        <color rgb="FFFFCC66"/>
      </font>
      <fill>
        <patternFill>
          <bgColor rgb="FF996633"/>
        </patternFill>
      </fill>
      <border/>
    </dxf>
    <dxf>
      <font>
        <b/>
        <i val="0"/>
        <color theme="0"/>
      </font>
      <fill>
        <patternFill>
          <bgColor rgb="FF990000"/>
        </patternFill>
      </fill>
      <border/>
    </dxf>
    <dxf>
      <font>
        <b/>
        <i val="0"/>
        <color rgb="FFFFFF00"/>
      </font>
      <fill>
        <patternFill>
          <bgColor rgb="FF008000"/>
        </patternFill>
      </fill>
      <border/>
    </dxf>
    <dxf>
      <font>
        <b/>
        <i val="0"/>
        <color rgb="FFA50021"/>
      </font>
      <fill>
        <patternFill>
          <bgColor theme="0"/>
        </patternFill>
      </fill>
      <border/>
    </dxf>
    <dxf>
      <font>
        <b/>
        <i val="0"/>
        <color rgb="FFFFFF00"/>
      </font>
      <fill>
        <patternFill>
          <bgColor rgb="FF0066CC"/>
        </patternFill>
      </fill>
      <border/>
    </dxf>
    <dxf>
      <font>
        <b/>
        <i val="0"/>
        <color theme="0"/>
      </font>
      <fill>
        <patternFill>
          <bgColor rgb="FFCC0000"/>
        </patternFill>
      </fill>
      <border/>
    </dxf>
    <dxf>
      <font>
        <b/>
        <i val="0"/>
        <color rgb="FF990000"/>
      </font>
      <fill>
        <patternFill>
          <bgColor theme="0"/>
        </patternFill>
      </fill>
      <border/>
    </dxf>
    <dxf>
      <font>
        <b/>
        <i val="0"/>
        <color theme="0"/>
      </font>
      <fill>
        <patternFill>
          <bgColor rgb="FF990000"/>
        </patternFill>
      </fill>
      <border/>
    </dxf>
    <dxf>
      <font>
        <b/>
        <i val="0"/>
        <color rgb="FFFFCC66"/>
      </font>
      <fill>
        <patternFill>
          <bgColor rgb="FF996633"/>
        </patternFill>
      </fill>
      <border/>
    </dxf>
    <dxf>
      <font>
        <b/>
        <i val="0"/>
        <color theme="5" tint="-0.4999699890613556"/>
      </font>
      <fill>
        <patternFill>
          <bgColor rgb="FFFFCC66"/>
        </patternFill>
      </fill>
      <border/>
    </dxf>
    <dxf>
      <font>
        <b/>
        <i val="0"/>
        <color theme="0"/>
      </font>
      <fill>
        <patternFill>
          <bgColor rgb="FFCC0000"/>
        </patternFill>
      </fill>
      <border/>
    </dxf>
    <dxf>
      <font>
        <b/>
        <i val="0"/>
        <color theme="0"/>
      </font>
      <fill>
        <patternFill>
          <bgColor rgb="FF008000"/>
        </patternFill>
      </fill>
      <border/>
    </dxf>
    <dxf>
      <font>
        <b/>
        <i val="0"/>
        <color rgb="FFFFFF00"/>
      </font>
      <fill>
        <patternFill>
          <bgColor rgb="FF0066CC"/>
        </patternFill>
      </fill>
      <border/>
    </dxf>
    <dxf>
      <font>
        <color rgb="FFFFCC66"/>
      </font>
      <fill>
        <patternFill>
          <bgColor rgb="FF996633"/>
        </patternFill>
      </fill>
      <border/>
    </dxf>
    <dxf>
      <fill>
        <patternFill>
          <bgColor rgb="FF996633"/>
        </patternFill>
      </fill>
      <border/>
    </dxf>
    <dxf>
      <font>
        <b/>
        <i val="0"/>
        <color rgb="FF990000"/>
      </font>
      <fill>
        <patternFill>
          <bgColor theme="0"/>
        </patternFill>
      </fill>
      <border/>
    </dxf>
    <dxf>
      <font>
        <b/>
        <i val="0"/>
        <color theme="0"/>
      </font>
      <fill>
        <patternFill>
          <bgColor rgb="FF990000"/>
        </patternFill>
      </fill>
      <border/>
    </dxf>
    <dxf>
      <font>
        <b/>
        <i val="0"/>
        <color rgb="FFFFCC66"/>
      </font>
      <fill>
        <patternFill>
          <bgColor rgb="FF996633"/>
        </patternFill>
      </fill>
      <border/>
    </dxf>
    <dxf>
      <font>
        <b/>
        <i val="0"/>
        <color theme="5" tint="-0.4999699890613556"/>
      </font>
      <fill>
        <patternFill>
          <bgColor rgb="FFFFCC66"/>
        </patternFill>
      </fill>
      <border/>
    </dxf>
    <dxf>
      <font>
        <b/>
        <i val="0"/>
        <color theme="0"/>
      </font>
      <fill>
        <patternFill>
          <bgColor rgb="FFCC0000"/>
        </patternFill>
      </fill>
      <border/>
    </dxf>
    <dxf>
      <font>
        <b/>
        <i val="0"/>
        <color theme="0"/>
      </font>
      <fill>
        <patternFill>
          <bgColor rgb="FF008000"/>
        </patternFill>
      </fill>
      <border/>
    </dxf>
    <dxf>
      <font>
        <b/>
        <i val="0"/>
        <color rgb="FFFFFF00"/>
      </font>
      <fill>
        <patternFill>
          <bgColor rgb="FF0066CC"/>
        </patternFill>
      </fill>
      <border/>
    </dxf>
    <dxf>
      <font>
        <color rgb="FFFFCC66"/>
      </font>
      <fill>
        <patternFill>
          <bgColor rgb="FF996633"/>
        </patternFill>
      </fill>
      <border/>
    </dxf>
    <dxf>
      <fill>
        <patternFill>
          <bgColor rgb="FF996633"/>
        </patternFill>
      </fill>
      <border/>
    </dxf>
    <dxf>
      <font>
        <b/>
        <i val="0"/>
        <color rgb="FF990000"/>
      </font>
      <fill>
        <patternFill>
          <bgColor theme="0"/>
        </patternFill>
      </fill>
      <border/>
    </dxf>
    <dxf>
      <font>
        <b/>
        <i val="0"/>
        <color theme="0"/>
      </font>
      <fill>
        <patternFill>
          <bgColor rgb="FF990000"/>
        </patternFill>
      </fill>
      <border/>
    </dxf>
    <dxf>
      <font>
        <b/>
        <i val="0"/>
        <color rgb="FFFFCC66"/>
      </font>
      <fill>
        <patternFill>
          <bgColor rgb="FF996633"/>
        </patternFill>
      </fill>
      <border/>
    </dxf>
    <dxf>
      <font>
        <b/>
        <i val="0"/>
        <color theme="5" tint="-0.4999699890613556"/>
      </font>
      <fill>
        <patternFill>
          <bgColor rgb="FFFFCC66"/>
        </patternFill>
      </fill>
      <border/>
    </dxf>
    <dxf>
      <font>
        <b/>
        <i val="0"/>
        <color theme="0"/>
      </font>
      <fill>
        <patternFill>
          <bgColor rgb="FFCC0000"/>
        </patternFill>
      </fill>
      <border/>
    </dxf>
    <dxf>
      <font>
        <b/>
        <i val="0"/>
        <color theme="0"/>
      </font>
      <fill>
        <patternFill>
          <bgColor rgb="FF008000"/>
        </patternFill>
      </fill>
      <border/>
    </dxf>
    <dxf>
      <font>
        <b/>
        <i val="0"/>
        <color rgb="FFFFFF00"/>
      </font>
      <fill>
        <patternFill>
          <bgColor rgb="FF0066CC"/>
        </patternFill>
      </fill>
      <border/>
    </dxf>
    <dxf>
      <font>
        <color rgb="FFFFCC66"/>
      </font>
      <fill>
        <patternFill>
          <bgColor rgb="FF996633"/>
        </patternFill>
      </fill>
      <border/>
    </dxf>
    <dxf>
      <fill>
        <patternFill>
          <bgColor rgb="FF996633"/>
        </patternFill>
      </fill>
      <border/>
    </dxf>
    <dxf>
      <font>
        <b/>
        <i val="0"/>
        <color rgb="FF990000"/>
      </font>
      <fill>
        <patternFill>
          <bgColor theme="0"/>
        </patternFill>
      </fill>
      <border/>
    </dxf>
    <dxf>
      <font>
        <b/>
        <i val="0"/>
        <color theme="0"/>
      </font>
      <fill>
        <patternFill>
          <bgColor rgb="FF990000"/>
        </patternFill>
      </fill>
      <border/>
    </dxf>
    <dxf>
      <font>
        <b/>
        <i val="0"/>
        <color rgb="FFFFCC66"/>
      </font>
      <fill>
        <patternFill>
          <bgColor rgb="FF996633"/>
        </patternFill>
      </fill>
      <border/>
    </dxf>
    <dxf>
      <font>
        <b/>
        <i val="0"/>
        <color theme="5" tint="-0.4999699890613556"/>
      </font>
      <fill>
        <patternFill>
          <bgColor rgb="FFFFCC66"/>
        </patternFill>
      </fill>
      <border/>
    </dxf>
    <dxf>
      <font>
        <b/>
        <i val="0"/>
        <color theme="0"/>
      </font>
      <fill>
        <patternFill>
          <bgColor rgb="FFCC0000"/>
        </patternFill>
      </fill>
      <border/>
    </dxf>
    <dxf>
      <font>
        <b/>
        <i val="0"/>
        <color theme="0"/>
      </font>
      <fill>
        <patternFill>
          <bgColor rgb="FF008000"/>
        </patternFill>
      </fill>
      <border/>
    </dxf>
    <dxf>
      <font>
        <b/>
        <i val="0"/>
        <color rgb="FFFFFF00"/>
      </font>
      <fill>
        <patternFill>
          <bgColor rgb="FF0066CC"/>
        </patternFill>
      </fill>
      <border/>
    </dxf>
    <dxf>
      <font>
        <color rgb="FFFFCC66"/>
      </font>
      <fill>
        <patternFill>
          <bgColor rgb="FF996633"/>
        </patternFill>
      </fill>
      <border/>
    </dxf>
    <dxf>
      <fill>
        <patternFill>
          <bgColor rgb="FF996633"/>
        </patternFill>
      </fill>
      <border/>
    </dxf>
    <dxf>
      <font>
        <b/>
        <i val="0"/>
        <color rgb="FF990000"/>
      </font>
      <fill>
        <patternFill>
          <bgColor theme="0"/>
        </patternFill>
      </fill>
      <border/>
    </dxf>
    <dxf>
      <font>
        <b/>
        <i val="0"/>
        <color theme="0"/>
      </font>
      <fill>
        <patternFill>
          <bgColor rgb="FF990000"/>
        </patternFill>
      </fill>
      <border/>
    </dxf>
    <dxf>
      <font>
        <b/>
        <i val="0"/>
        <color rgb="FFFFCC66"/>
      </font>
      <fill>
        <patternFill>
          <bgColor rgb="FF996633"/>
        </patternFill>
      </fill>
      <border/>
    </dxf>
    <dxf>
      <font>
        <b/>
        <i val="0"/>
        <color theme="5" tint="-0.4999699890613556"/>
      </font>
      <fill>
        <patternFill>
          <bgColor rgb="FFFFCC66"/>
        </patternFill>
      </fill>
      <border/>
    </dxf>
    <dxf>
      <font>
        <b/>
        <i val="0"/>
        <color theme="0"/>
      </font>
      <fill>
        <patternFill>
          <bgColor rgb="FFCC0000"/>
        </patternFill>
      </fill>
      <border/>
    </dxf>
    <dxf>
      <font>
        <b/>
        <i val="0"/>
        <color theme="0"/>
      </font>
      <fill>
        <patternFill>
          <bgColor rgb="FF008000"/>
        </patternFill>
      </fill>
      <border/>
    </dxf>
    <dxf>
      <font>
        <b/>
        <i val="0"/>
        <color rgb="FFFFFF00"/>
      </font>
      <fill>
        <patternFill>
          <bgColor rgb="FF0066CC"/>
        </patternFill>
      </fill>
      <border/>
    </dxf>
    <dxf>
      <font>
        <color rgb="FFFFCC66"/>
      </font>
      <fill>
        <patternFill>
          <bgColor rgb="FF996633"/>
        </patternFill>
      </fill>
      <border/>
    </dxf>
    <dxf>
      <fill>
        <patternFill>
          <bgColor rgb="FF996633"/>
        </patternFill>
      </fill>
      <border/>
    </dxf>
    <dxf>
      <font>
        <b/>
        <i val="0"/>
        <color rgb="FF990000"/>
      </font>
      <fill>
        <patternFill>
          <bgColor theme="0"/>
        </patternFill>
      </fill>
      <border/>
    </dxf>
    <dxf>
      <font>
        <b/>
        <i val="0"/>
        <color theme="0"/>
      </font>
      <fill>
        <patternFill>
          <bgColor rgb="FF990000"/>
        </patternFill>
      </fill>
      <border/>
    </dxf>
    <dxf>
      <font>
        <b/>
        <i val="0"/>
        <color rgb="FFFFCC66"/>
      </font>
      <fill>
        <patternFill>
          <bgColor rgb="FF996633"/>
        </patternFill>
      </fill>
      <border/>
    </dxf>
    <dxf>
      <font>
        <b/>
        <i val="0"/>
        <color theme="5" tint="-0.4999699890613556"/>
      </font>
      <fill>
        <patternFill>
          <bgColor rgb="FFFFCC66"/>
        </patternFill>
      </fill>
      <border/>
    </dxf>
    <dxf>
      <font>
        <b/>
        <i val="0"/>
        <color theme="0"/>
      </font>
      <fill>
        <patternFill>
          <bgColor rgb="FFCC0000"/>
        </patternFill>
      </fill>
      <border/>
    </dxf>
    <dxf>
      <font>
        <b/>
        <i val="0"/>
        <color theme="0"/>
      </font>
      <fill>
        <patternFill>
          <bgColor rgb="FF008000"/>
        </patternFill>
      </fill>
      <border/>
    </dxf>
    <dxf>
      <font>
        <b/>
        <i val="0"/>
        <color rgb="FFFFFF00"/>
      </font>
      <fill>
        <patternFill>
          <bgColor rgb="FF0066CC"/>
        </patternFill>
      </fill>
      <border/>
    </dxf>
    <dxf>
      <font>
        <color rgb="FFFFCC66"/>
      </font>
      <fill>
        <patternFill>
          <bgColor rgb="FF996633"/>
        </patternFill>
      </fill>
      <border/>
    </dxf>
    <dxf>
      <fill>
        <patternFill>
          <bgColor rgb="FF996633"/>
        </patternFill>
      </fill>
      <border/>
    </dxf>
    <dxf>
      <font>
        <b/>
        <i val="0"/>
        <color theme="0"/>
      </font>
      <fill>
        <patternFill>
          <bgColor rgb="FF990000"/>
        </patternFill>
      </fill>
      <border/>
    </dxf>
    <dxf>
      <font>
        <b/>
        <i val="0"/>
        <color rgb="FFFFCC66"/>
      </font>
      <fill>
        <patternFill>
          <bgColor rgb="FF996633"/>
        </patternFill>
      </fill>
      <border/>
    </dxf>
    <dxf>
      <font>
        <b/>
        <i val="0"/>
        <color theme="5" tint="-0.4999699890613556"/>
      </font>
      <fill>
        <patternFill>
          <bgColor rgb="FFFFCC66"/>
        </patternFill>
      </fill>
      <border/>
    </dxf>
    <dxf>
      <font>
        <b/>
        <i val="0"/>
        <color theme="0"/>
      </font>
      <fill>
        <patternFill>
          <bgColor rgb="FF990000"/>
        </patternFill>
      </fill>
      <border/>
    </dxf>
    <dxf>
      <font>
        <color rgb="FFFFCC66"/>
      </font>
      <fill>
        <patternFill>
          <bgColor rgb="FF996633"/>
        </patternFill>
      </fill>
      <border/>
    </dxf>
    <dxf>
      <fill>
        <patternFill>
          <bgColor rgb="FF996633"/>
        </patternFill>
      </fill>
      <border/>
    </dxf>
    <dxf>
      <font>
        <color rgb="FFFFCC66"/>
      </font>
      <fill>
        <patternFill>
          <bgColor rgb="FF996633"/>
        </patternFill>
      </fill>
      <border/>
    </dxf>
    <dxf>
      <fill>
        <patternFill>
          <bgColor rgb="FF996633"/>
        </patternFill>
      </fill>
      <border/>
    </dxf>
    <dxf>
      <font>
        <color rgb="FFFFCC66"/>
      </font>
      <fill>
        <patternFill>
          <bgColor rgb="FF996633"/>
        </patternFill>
      </fill>
      <border/>
    </dxf>
    <dxf>
      <fill>
        <patternFill>
          <bgColor rgb="FF996633"/>
        </patternFill>
      </fill>
      <border/>
    </dxf>
    <dxf>
      <font>
        <b/>
        <i val="0"/>
        <color theme="0"/>
      </font>
      <fill>
        <patternFill>
          <bgColor rgb="FFC96B69"/>
        </patternFill>
      </fill>
      <border/>
    </dxf>
    <dxf>
      <font>
        <color rgb="FFFFCC66"/>
      </font>
      <fill>
        <patternFill>
          <bgColor rgb="FF996633"/>
        </patternFill>
      </fill>
      <border/>
    </dxf>
    <dxf>
      <fill>
        <patternFill>
          <bgColor rgb="FF996633"/>
        </patternFill>
      </fill>
      <border/>
    </dxf>
    <dxf>
      <font>
        <b/>
        <i val="0"/>
        <color rgb="FFA50021"/>
      </font>
      <fill>
        <patternFill>
          <bgColor theme="0"/>
        </patternFill>
      </fill>
      <border/>
    </dxf>
    <dxf>
      <font>
        <b/>
        <i val="0"/>
        <color theme="0"/>
      </font>
      <fill>
        <patternFill>
          <bgColor rgb="FFCC0000"/>
        </patternFill>
      </fill>
      <border/>
    </dxf>
    <dxf>
      <font>
        <b/>
        <i val="0"/>
        <color theme="0"/>
      </font>
      <fill>
        <patternFill>
          <bgColor rgb="FF008000"/>
        </patternFill>
      </fill>
      <border/>
    </dxf>
    <dxf>
      <font>
        <b/>
        <i val="0"/>
        <color rgb="FFFFFF00"/>
      </font>
      <fill>
        <patternFill>
          <bgColor rgb="FF0066CC"/>
        </patternFill>
      </fill>
      <border/>
    </dxf>
    <dxf>
      <font>
        <b/>
        <i val="0"/>
        <color rgb="FF99000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jpeg" /><Relationship Id="rId4" Type="http://schemas.openxmlformats.org/officeDocument/2006/relationships/image" Target="../media/image18.png" /><Relationship Id="rId5" Type="http://schemas.openxmlformats.org/officeDocument/2006/relationships/image" Target="../media/image8.png" /><Relationship Id="rId6" Type="http://schemas.openxmlformats.org/officeDocument/2006/relationships/image" Target="../media/image19.png" /><Relationship Id="rId7" Type="http://schemas.openxmlformats.org/officeDocument/2006/relationships/image" Target="../media/image2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jpe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9.png" /><Relationship Id="rId7" Type="http://schemas.openxmlformats.org/officeDocument/2006/relationships/image" Target="../media/image2.png" /><Relationship Id="rId8" Type="http://schemas.openxmlformats.org/officeDocument/2006/relationships/image" Target="../media/image11.png" /><Relationship Id="rId9" Type="http://schemas.openxmlformats.org/officeDocument/2006/relationships/image" Target="../media/image12.png" /><Relationship Id="rId10" Type="http://schemas.openxmlformats.org/officeDocument/2006/relationships/image" Target="../media/image13.png" /><Relationship Id="rId11" Type="http://schemas.openxmlformats.org/officeDocument/2006/relationships/image" Target="../media/image14.png" /><Relationship Id="rId12" Type="http://schemas.openxmlformats.org/officeDocument/2006/relationships/image" Target="../media/image15.png" /><Relationship Id="rId13" Type="http://schemas.openxmlformats.org/officeDocument/2006/relationships/image" Target="../media/image16.png" /><Relationship Id="rId14" Type="http://schemas.openxmlformats.org/officeDocument/2006/relationships/image" Target="../media/image1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jpe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2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jpe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9.png" /><Relationship Id="rId7" Type="http://schemas.openxmlformats.org/officeDocument/2006/relationships/image" Target="../media/image2.png" /><Relationship Id="rId8" Type="http://schemas.openxmlformats.org/officeDocument/2006/relationships/image" Target="../media/image11.png" /><Relationship Id="rId9" Type="http://schemas.openxmlformats.org/officeDocument/2006/relationships/image" Target="../media/image12.png" /><Relationship Id="rId10" Type="http://schemas.openxmlformats.org/officeDocument/2006/relationships/image" Target="../media/image13.png" /><Relationship Id="rId11" Type="http://schemas.openxmlformats.org/officeDocument/2006/relationships/image" Target="../media/image14.png" /><Relationship Id="rId12" Type="http://schemas.openxmlformats.org/officeDocument/2006/relationships/image" Target="../media/image15.png" /><Relationship Id="rId13" Type="http://schemas.openxmlformats.org/officeDocument/2006/relationships/image" Target="../media/image16.png" /><Relationship Id="rId14" Type="http://schemas.openxmlformats.org/officeDocument/2006/relationships/image" Target="../media/image1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104775</xdr:rowOff>
    </xdr:from>
    <xdr:to>
      <xdr:col>17</xdr:col>
      <xdr:colOff>0</xdr:colOff>
      <xdr:row>1</xdr:row>
      <xdr:rowOff>1057275</xdr:rowOff>
    </xdr:to>
    <xdr:grpSp>
      <xdr:nvGrpSpPr>
        <xdr:cNvPr id="2" name="Group 38"/>
        <xdr:cNvGrpSpPr>
          <a:grpSpLocks/>
        </xdr:cNvGrpSpPr>
      </xdr:nvGrpSpPr>
      <xdr:grpSpPr bwMode="auto">
        <a:xfrm>
          <a:off x="123825" y="104775"/>
          <a:ext cx="12582525" cy="1095375"/>
          <a:chOff x="119060" y="190501"/>
          <a:chExt cx="13945906" cy="1214437"/>
        </a:xfrm>
      </xdr:grpSpPr>
      <xdr:grpSp>
        <xdr:nvGrpSpPr>
          <xdr:cNvPr id="3" name="Group 26"/>
          <xdr:cNvGrpSpPr>
            <a:grpSpLocks/>
          </xdr:cNvGrpSpPr>
        </xdr:nvGrpSpPr>
        <xdr:grpSpPr bwMode="auto">
          <a:xfrm>
            <a:off x="119060" y="190501"/>
            <a:ext cx="13945906" cy="1214437"/>
            <a:chOff x="119060" y="190501"/>
            <a:chExt cx="13945906" cy="1214437"/>
          </a:xfrm>
        </xdr:grpSpPr>
        <xdr:pic>
          <xdr:nvPicPr>
            <xdr:cNvPr id="7" name="Picture 30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 bwMode="auto">
            <a:xfrm>
              <a:off x="119060" y="190501"/>
              <a:ext cx="13945906" cy="1214437"/>
            </a:xfrm>
            <a:prstGeom prst="rect">
              <a:avLst/>
            </a:prstGeom>
            <a:gradFill rotWithShape="1">
              <a:gsLst>
                <a:gs pos="0">
                  <a:schemeClr val="accent1">
                    <a:tint val="66000"/>
                    <a:satMod val="160000"/>
                    <a:alpha val="46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/>
            </a:gradFill>
            <a:ln w="1">
              <a:noFill/>
            </a:ln>
          </xdr:spPr>
        </xdr:pic>
        <xdr:pic>
          <xdr:nvPicPr>
            <xdr:cNvPr id="8" name="Picture 33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 bwMode="auto">
            <a:xfrm>
              <a:off x="2081946" y="273994"/>
              <a:ext cx="1900130" cy="1083581"/>
            </a:xfrm>
            <a:prstGeom prst="rect">
              <a:avLst/>
            </a:prstGeom>
            <a:noFill/>
            <a:ln w="1">
              <a:noFill/>
            </a:ln>
          </xdr:spPr>
        </xdr:pic>
      </xdr:grpSp>
      <xdr:pic>
        <xdr:nvPicPr>
          <xdr:cNvPr id="4" name="Picture 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 bwMode="auto">
          <a:xfrm>
            <a:off x="167871" y="238168"/>
            <a:ext cx="993646" cy="1095422"/>
          </a:xfrm>
          <a:prstGeom prst="rect">
            <a:avLst/>
          </a:prstGeom>
          <a:noFill/>
          <a:ln w="9525">
            <a:noFill/>
          </a:ln>
        </xdr:spPr>
      </xdr:pic>
      <xdr:pic>
        <xdr:nvPicPr>
          <xdr:cNvPr id="5" name="Picture 3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 bwMode="auto">
          <a:xfrm>
            <a:off x="13454833" y="230274"/>
            <a:ext cx="522971" cy="1101798"/>
          </a:xfrm>
          <a:prstGeom prst="rect">
            <a:avLst/>
          </a:prstGeom>
          <a:noFill/>
          <a:ln w="9525">
            <a:noFill/>
          </a:ln>
        </xdr:spPr>
      </xdr:pic>
      <xdr:pic>
        <xdr:nvPicPr>
          <xdr:cNvPr id="6" name="Picture 6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 bwMode="auto">
          <a:xfrm>
            <a:off x="1227760" y="250008"/>
            <a:ext cx="3054153" cy="321522"/>
          </a:xfrm>
          <a:prstGeom prst="rect">
            <a:avLst/>
          </a:prstGeom>
          <a:noFill/>
          <a:ln w="1">
            <a:noFill/>
          </a:ln>
        </xdr:spPr>
      </xdr:pic>
    </xdr:grpSp>
    <xdr:clientData/>
  </xdr:twoCellAnchor>
  <xdr:twoCellAnchor editAs="oneCell">
    <xdr:from>
      <xdr:col>12</xdr:col>
      <xdr:colOff>142875</xdr:colOff>
      <xdr:row>1</xdr:row>
      <xdr:rowOff>85725</xdr:rowOff>
    </xdr:from>
    <xdr:to>
      <xdr:col>16</xdr:col>
      <xdr:colOff>238125</xdr:colOff>
      <xdr:row>1</xdr:row>
      <xdr:rowOff>352425</xdr:rowOff>
    </xdr:to>
    <xdr:pic>
      <xdr:nvPicPr>
        <xdr:cNvPr id="9" name="Picture 7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8401050" y="228600"/>
          <a:ext cx="2724150" cy="26670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22</xdr:col>
      <xdr:colOff>76200</xdr:colOff>
      <xdr:row>17</xdr:row>
      <xdr:rowOff>66675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12906375" y="1724025"/>
          <a:ext cx="2276475" cy="2066925"/>
        </a:xfrm>
        <a:prstGeom prst="rect">
          <a:avLst/>
        </a:prstGeom>
        <a:noFill/>
        <a:ln w="1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76200</xdr:rowOff>
    </xdr:from>
    <xdr:to>
      <xdr:col>51</xdr:col>
      <xdr:colOff>104775</xdr:colOff>
      <xdr:row>9</xdr:row>
      <xdr:rowOff>66675</xdr:rowOff>
    </xdr:to>
    <xdr:grpSp>
      <xdr:nvGrpSpPr>
        <xdr:cNvPr id="11472" name="Group 38"/>
        <xdr:cNvGrpSpPr>
          <a:grpSpLocks/>
        </xdr:cNvGrpSpPr>
      </xdr:nvGrpSpPr>
      <xdr:grpSpPr bwMode="auto">
        <a:xfrm>
          <a:off x="133350" y="76200"/>
          <a:ext cx="13763625" cy="1219200"/>
          <a:chOff x="119060" y="190501"/>
          <a:chExt cx="13945906" cy="1214437"/>
        </a:xfrm>
      </xdr:grpSpPr>
      <xdr:grpSp>
        <xdr:nvGrpSpPr>
          <xdr:cNvPr id="11477" name="Group 26"/>
          <xdr:cNvGrpSpPr>
            <a:grpSpLocks/>
          </xdr:cNvGrpSpPr>
        </xdr:nvGrpSpPr>
        <xdr:grpSpPr bwMode="auto">
          <a:xfrm>
            <a:off x="119060" y="190501"/>
            <a:ext cx="13945906" cy="1214437"/>
            <a:chOff x="119060" y="190501"/>
            <a:chExt cx="13945906" cy="1214437"/>
          </a:xfrm>
        </xdr:grpSpPr>
        <xdr:pic>
          <xdr:nvPicPr>
            <xdr:cNvPr id="16" name="Picture 30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 bwMode="auto">
            <a:xfrm>
              <a:off x="119060" y="190501"/>
              <a:ext cx="13945906" cy="1214437"/>
            </a:xfrm>
            <a:prstGeom prst="rect">
              <a:avLst/>
            </a:prstGeom>
            <a:gradFill rotWithShape="1">
              <a:gsLst>
                <a:gs pos="0">
                  <a:schemeClr val="accent1">
                    <a:tint val="66000"/>
                    <a:satMod val="160000"/>
                    <a:alpha val="46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/>
            </a:gradFill>
            <a:ln w="1">
              <a:noFill/>
            </a:ln>
          </xdr:spPr>
        </xdr:pic>
        <xdr:pic>
          <xdr:nvPicPr>
            <xdr:cNvPr id="11482" name="Picture 33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 bwMode="auto">
            <a:xfrm>
              <a:off x="2081946" y="273994"/>
              <a:ext cx="1900130" cy="1083581"/>
            </a:xfrm>
            <a:prstGeom prst="rect">
              <a:avLst/>
            </a:prstGeom>
            <a:noFill/>
            <a:ln w="1">
              <a:noFill/>
            </a:ln>
          </xdr:spPr>
        </xdr:pic>
      </xdr:grpSp>
      <xdr:pic>
        <xdr:nvPicPr>
          <xdr:cNvPr id="11478" name="Picture 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 bwMode="auto">
          <a:xfrm>
            <a:off x="167871" y="238168"/>
            <a:ext cx="993646" cy="1095422"/>
          </a:xfrm>
          <a:prstGeom prst="rect">
            <a:avLst/>
          </a:prstGeom>
          <a:noFill/>
          <a:ln w="9525">
            <a:noFill/>
          </a:ln>
        </xdr:spPr>
      </xdr:pic>
      <xdr:pic>
        <xdr:nvPicPr>
          <xdr:cNvPr id="11479" name="Picture 3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 bwMode="auto">
          <a:xfrm>
            <a:off x="13454833" y="230274"/>
            <a:ext cx="522971" cy="1101798"/>
          </a:xfrm>
          <a:prstGeom prst="rect">
            <a:avLst/>
          </a:prstGeom>
          <a:noFill/>
          <a:ln w="9525">
            <a:noFill/>
          </a:ln>
        </xdr:spPr>
      </xdr:pic>
      <xdr:pic>
        <xdr:nvPicPr>
          <xdr:cNvPr id="11480" name="Picture 6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 bwMode="auto">
          <a:xfrm>
            <a:off x="1227760" y="250008"/>
            <a:ext cx="3054153" cy="321522"/>
          </a:xfrm>
          <a:prstGeom prst="rect">
            <a:avLst/>
          </a:prstGeom>
          <a:noFill/>
          <a:ln w="1">
            <a:noFill/>
          </a:ln>
        </xdr:spPr>
      </xdr:pic>
    </xdr:grpSp>
    <xdr:clientData/>
  </xdr:twoCellAnchor>
  <xdr:twoCellAnchor editAs="oneCell">
    <xdr:from>
      <xdr:col>47</xdr:col>
      <xdr:colOff>133350</xdr:colOff>
      <xdr:row>0</xdr:row>
      <xdr:rowOff>76200</xdr:rowOff>
    </xdr:from>
    <xdr:to>
      <xdr:col>67</xdr:col>
      <xdr:colOff>333375</xdr:colOff>
      <xdr:row>9</xdr:row>
      <xdr:rowOff>66675</xdr:rowOff>
    </xdr:to>
    <xdr:pic>
      <xdr:nvPicPr>
        <xdr:cNvPr id="11473" name="Picture 4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13049250" y="76200"/>
          <a:ext cx="4838700" cy="121920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73</xdr:col>
      <xdr:colOff>2409825</xdr:colOff>
      <xdr:row>0</xdr:row>
      <xdr:rowOff>76200</xdr:rowOff>
    </xdr:from>
    <xdr:to>
      <xdr:col>73</xdr:col>
      <xdr:colOff>3714750</xdr:colOff>
      <xdr:row>9</xdr:row>
      <xdr:rowOff>76200</xdr:rowOff>
    </xdr:to>
    <xdr:pic>
      <xdr:nvPicPr>
        <xdr:cNvPr id="11474" name="Picture 4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21507450" y="76200"/>
          <a:ext cx="1304925" cy="12287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63</xdr:col>
      <xdr:colOff>28575</xdr:colOff>
      <xdr:row>0</xdr:row>
      <xdr:rowOff>76200</xdr:rowOff>
    </xdr:from>
    <xdr:to>
      <xdr:col>73</xdr:col>
      <xdr:colOff>2409825</xdr:colOff>
      <xdr:row>9</xdr:row>
      <xdr:rowOff>66675</xdr:rowOff>
    </xdr:to>
    <xdr:pic>
      <xdr:nvPicPr>
        <xdr:cNvPr id="11475" name="Picture 4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16668750" y="76200"/>
          <a:ext cx="4838700" cy="121920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31</xdr:col>
      <xdr:colOff>95250</xdr:colOff>
      <xdr:row>1</xdr:row>
      <xdr:rowOff>85725</xdr:rowOff>
    </xdr:from>
    <xdr:to>
      <xdr:col>54</xdr:col>
      <xdr:colOff>9525</xdr:colOff>
      <xdr:row>4</xdr:row>
      <xdr:rowOff>28575</xdr:rowOff>
    </xdr:to>
    <xdr:pic>
      <xdr:nvPicPr>
        <xdr:cNvPr id="11476" name="Picture 3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 bwMode="auto">
        <a:xfrm>
          <a:off x="9429750" y="171450"/>
          <a:ext cx="4914900" cy="37147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37</xdr:col>
      <xdr:colOff>85725</xdr:colOff>
      <xdr:row>11</xdr:row>
      <xdr:rowOff>57150</xdr:rowOff>
    </xdr:from>
    <xdr:to>
      <xdr:col>38</xdr:col>
      <xdr:colOff>114300</xdr:colOff>
      <xdr:row>11</xdr:row>
      <xdr:rowOff>371475</xdr:rowOff>
    </xdr:to>
    <xdr:pic>
      <xdr:nvPicPr>
        <xdr:cNvPr id="10242" name="Picture 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 bwMode="auto">
        <a:xfrm>
          <a:off x="10734675" y="1695450"/>
          <a:ext cx="285750" cy="3143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29</xdr:col>
      <xdr:colOff>19050</xdr:colOff>
      <xdr:row>11</xdr:row>
      <xdr:rowOff>104775</xdr:rowOff>
    </xdr:from>
    <xdr:to>
      <xdr:col>30</xdr:col>
      <xdr:colOff>209550</xdr:colOff>
      <xdr:row>11</xdr:row>
      <xdr:rowOff>333375</xdr:rowOff>
    </xdr:to>
    <xdr:pic>
      <xdr:nvPicPr>
        <xdr:cNvPr id="10243" name="Picture 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 bwMode="auto">
        <a:xfrm>
          <a:off x="8877300" y="1743075"/>
          <a:ext cx="447675" cy="22860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45</xdr:col>
      <xdr:colOff>57150</xdr:colOff>
      <xdr:row>11</xdr:row>
      <xdr:rowOff>28575</xdr:rowOff>
    </xdr:from>
    <xdr:to>
      <xdr:col>47</xdr:col>
      <xdr:colOff>0</xdr:colOff>
      <xdr:row>11</xdr:row>
      <xdr:rowOff>381000</xdr:rowOff>
    </xdr:to>
    <xdr:pic>
      <xdr:nvPicPr>
        <xdr:cNvPr id="10244" name="Picture 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 bwMode="auto">
        <a:xfrm>
          <a:off x="12496800" y="1666875"/>
          <a:ext cx="419100" cy="3524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21</xdr:col>
      <xdr:colOff>57150</xdr:colOff>
      <xdr:row>11</xdr:row>
      <xdr:rowOff>47625</xdr:rowOff>
    </xdr:from>
    <xdr:to>
      <xdr:col>22</xdr:col>
      <xdr:colOff>114300</xdr:colOff>
      <xdr:row>11</xdr:row>
      <xdr:rowOff>361950</xdr:rowOff>
    </xdr:to>
    <xdr:pic>
      <xdr:nvPicPr>
        <xdr:cNvPr id="10245" name="Picture 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 bwMode="auto">
        <a:xfrm>
          <a:off x="7124700" y="1685925"/>
          <a:ext cx="314325" cy="3143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13</xdr:col>
      <xdr:colOff>66675</xdr:colOff>
      <xdr:row>11</xdr:row>
      <xdr:rowOff>47625</xdr:rowOff>
    </xdr:from>
    <xdr:to>
      <xdr:col>14</xdr:col>
      <xdr:colOff>152400</xdr:colOff>
      <xdr:row>11</xdr:row>
      <xdr:rowOff>390525</xdr:rowOff>
    </xdr:to>
    <xdr:pic>
      <xdr:nvPicPr>
        <xdr:cNvPr id="10246" name="Picture 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 bwMode="auto">
        <a:xfrm>
          <a:off x="5343525" y="1685925"/>
          <a:ext cx="342900" cy="34290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57150</xdr:rowOff>
    </xdr:from>
    <xdr:to>
      <xdr:col>6</xdr:col>
      <xdr:colOff>85725</xdr:colOff>
      <xdr:row>11</xdr:row>
      <xdr:rowOff>371475</xdr:rowOff>
    </xdr:to>
    <xdr:pic>
      <xdr:nvPicPr>
        <xdr:cNvPr id="10247" name="Picture 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 bwMode="auto">
        <a:xfrm>
          <a:off x="3533775" y="1695450"/>
          <a:ext cx="295275" cy="314325"/>
        </a:xfrm>
        <a:prstGeom prst="rect">
          <a:avLst/>
        </a:prstGeom>
        <a:noFill/>
        <a:ln w="1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22</xdr:col>
      <xdr:colOff>838200</xdr:colOff>
      <xdr:row>2</xdr:row>
      <xdr:rowOff>1076325</xdr:rowOff>
    </xdr:to>
    <xdr:grpSp>
      <xdr:nvGrpSpPr>
        <xdr:cNvPr id="18" name="Group 38"/>
        <xdr:cNvGrpSpPr>
          <a:grpSpLocks/>
        </xdr:cNvGrpSpPr>
      </xdr:nvGrpSpPr>
      <xdr:grpSpPr bwMode="auto">
        <a:xfrm>
          <a:off x="85725" y="142875"/>
          <a:ext cx="13344525" cy="1219200"/>
          <a:chOff x="119060" y="190501"/>
          <a:chExt cx="13945906" cy="1214437"/>
        </a:xfrm>
      </xdr:grpSpPr>
      <xdr:grpSp>
        <xdr:nvGrpSpPr>
          <xdr:cNvPr id="19" name="Group 26"/>
          <xdr:cNvGrpSpPr>
            <a:grpSpLocks/>
          </xdr:cNvGrpSpPr>
        </xdr:nvGrpSpPr>
        <xdr:grpSpPr bwMode="auto">
          <a:xfrm>
            <a:off x="119060" y="190501"/>
            <a:ext cx="13945906" cy="1214437"/>
            <a:chOff x="119060" y="190501"/>
            <a:chExt cx="13945906" cy="1214437"/>
          </a:xfrm>
        </xdr:grpSpPr>
        <xdr:pic>
          <xdr:nvPicPr>
            <xdr:cNvPr id="23" name="Picture 30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 bwMode="auto">
            <a:xfrm>
              <a:off x="119060" y="190501"/>
              <a:ext cx="13945906" cy="1214437"/>
            </a:xfrm>
            <a:prstGeom prst="rect">
              <a:avLst/>
            </a:prstGeom>
            <a:gradFill rotWithShape="1">
              <a:gsLst>
                <a:gs pos="0">
                  <a:schemeClr val="accent1">
                    <a:tint val="66000"/>
                    <a:satMod val="160000"/>
                    <a:alpha val="46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/>
            </a:gradFill>
            <a:ln w="1">
              <a:noFill/>
            </a:ln>
          </xdr:spPr>
        </xdr:pic>
        <xdr:pic>
          <xdr:nvPicPr>
            <xdr:cNvPr id="24" name="Picture 33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 bwMode="auto">
            <a:xfrm>
              <a:off x="2081946" y="273994"/>
              <a:ext cx="1900130" cy="1083581"/>
            </a:xfrm>
            <a:prstGeom prst="rect">
              <a:avLst/>
            </a:prstGeom>
            <a:noFill/>
            <a:ln w="1">
              <a:noFill/>
            </a:ln>
          </xdr:spPr>
        </xdr:pic>
      </xdr:grpSp>
      <xdr:pic>
        <xdr:nvPicPr>
          <xdr:cNvPr id="20" name="Picture 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 bwMode="auto">
          <a:xfrm>
            <a:off x="167871" y="238168"/>
            <a:ext cx="993646" cy="1095422"/>
          </a:xfrm>
          <a:prstGeom prst="rect">
            <a:avLst/>
          </a:prstGeom>
          <a:noFill/>
          <a:ln w="9525">
            <a:noFill/>
          </a:ln>
        </xdr:spPr>
      </xdr:pic>
      <xdr:pic>
        <xdr:nvPicPr>
          <xdr:cNvPr id="21" name="Picture 3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 bwMode="auto">
          <a:xfrm>
            <a:off x="13454833" y="230274"/>
            <a:ext cx="522971" cy="1101798"/>
          </a:xfrm>
          <a:prstGeom prst="rect">
            <a:avLst/>
          </a:prstGeom>
          <a:noFill/>
          <a:ln w="9525">
            <a:noFill/>
          </a:ln>
        </xdr:spPr>
      </xdr:pic>
      <xdr:pic>
        <xdr:nvPicPr>
          <xdr:cNvPr id="22" name="Picture 6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 bwMode="auto">
          <a:xfrm>
            <a:off x="1227760" y="250008"/>
            <a:ext cx="3054153" cy="321522"/>
          </a:xfrm>
          <a:prstGeom prst="rect">
            <a:avLst/>
          </a:prstGeom>
          <a:noFill/>
          <a:ln w="1">
            <a:noFill/>
          </a:ln>
        </xdr:spPr>
      </xdr:pic>
    </xdr:grpSp>
    <xdr:clientData/>
  </xdr:twoCellAnchor>
  <xdr:twoCellAnchor editAs="oneCell">
    <xdr:from>
      <xdr:col>26</xdr:col>
      <xdr:colOff>838200</xdr:colOff>
      <xdr:row>1</xdr:row>
      <xdr:rowOff>0</xdr:rowOff>
    </xdr:from>
    <xdr:to>
      <xdr:col>27</xdr:col>
      <xdr:colOff>9525</xdr:colOff>
      <xdr:row>2</xdr:row>
      <xdr:rowOff>1085850</xdr:rowOff>
    </xdr:to>
    <xdr:pic>
      <xdr:nvPicPr>
        <xdr:cNvPr id="25" name="Picture 4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17811750" y="142875"/>
          <a:ext cx="1304925" cy="12287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22</xdr:col>
      <xdr:colOff>28575</xdr:colOff>
      <xdr:row>1</xdr:row>
      <xdr:rowOff>0</xdr:rowOff>
    </xdr:from>
    <xdr:to>
      <xdr:col>26</xdr:col>
      <xdr:colOff>904875</xdr:colOff>
      <xdr:row>2</xdr:row>
      <xdr:rowOff>1076325</xdr:rowOff>
    </xdr:to>
    <xdr:pic>
      <xdr:nvPicPr>
        <xdr:cNvPr id="17" name="Picture 4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12620625" y="142875"/>
          <a:ext cx="5257800" cy="121920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15</xdr:col>
      <xdr:colOff>542925</xdr:colOff>
      <xdr:row>1</xdr:row>
      <xdr:rowOff>133350</xdr:rowOff>
    </xdr:from>
    <xdr:to>
      <xdr:col>22</xdr:col>
      <xdr:colOff>171450</xdr:colOff>
      <xdr:row>2</xdr:row>
      <xdr:rowOff>295275</xdr:rowOff>
    </xdr:to>
    <xdr:pic>
      <xdr:nvPicPr>
        <xdr:cNvPr id="1025" name="Picture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 bwMode="auto">
        <a:xfrm>
          <a:off x="9153525" y="276225"/>
          <a:ext cx="3609975" cy="304800"/>
        </a:xfrm>
        <a:prstGeom prst="rect">
          <a:avLst/>
        </a:prstGeom>
        <a:noFill/>
        <a:ln w="1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76200</xdr:rowOff>
    </xdr:from>
    <xdr:to>
      <xdr:col>10</xdr:col>
      <xdr:colOff>1400175</xdr:colOff>
      <xdr:row>1</xdr:row>
      <xdr:rowOff>1181100</xdr:rowOff>
    </xdr:to>
    <xdr:pic>
      <xdr:nvPicPr>
        <xdr:cNvPr id="307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825" y="76200"/>
          <a:ext cx="7562850" cy="12382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10</xdr:col>
      <xdr:colOff>1295400</xdr:colOff>
      <xdr:row>0</xdr:row>
      <xdr:rowOff>85725</xdr:rowOff>
    </xdr:from>
    <xdr:to>
      <xdr:col>11</xdr:col>
      <xdr:colOff>9525</xdr:colOff>
      <xdr:row>1</xdr:row>
      <xdr:rowOff>1181100</xdr:rowOff>
    </xdr:to>
    <xdr:pic>
      <xdr:nvPicPr>
        <xdr:cNvPr id="3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7581900" y="85725"/>
          <a:ext cx="1304925" cy="12287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2</xdr:col>
      <xdr:colOff>933450</xdr:colOff>
      <xdr:row>1</xdr:row>
      <xdr:rowOff>571500</xdr:rowOff>
    </xdr:from>
    <xdr:to>
      <xdr:col>6</xdr:col>
      <xdr:colOff>447675</xdr:colOff>
      <xdr:row>1</xdr:row>
      <xdr:rowOff>809625</xdr:rowOff>
    </xdr:to>
    <xdr:pic>
      <xdr:nvPicPr>
        <xdr:cNvPr id="2049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1314450" y="704850"/>
          <a:ext cx="2981325" cy="238125"/>
        </a:xfrm>
        <a:prstGeom prst="rect">
          <a:avLst/>
        </a:prstGeom>
        <a:noFill/>
        <a:ln w="1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29"/>
  <sheetViews>
    <sheetView showGridLines="0" tabSelected="1" workbookViewId="0" topLeftCell="A1">
      <pane xSplit="4" ySplit="3" topLeftCell="E4" activePane="bottomRight" state="frozen"/>
      <selection pane="topRight" activeCell="E1" sqref="E1"/>
      <selection pane="bottomLeft" activeCell="A4" sqref="A4"/>
      <selection pane="bottomRight" activeCell="M7" sqref="M7"/>
    </sheetView>
  </sheetViews>
  <sheetFormatPr defaultColWidth="9.33203125" defaultRowHeight="11.25"/>
  <cols>
    <col min="1" max="1" width="2.16015625" style="0" customWidth="1"/>
    <col min="2" max="2" width="4.5" style="2" customWidth="1"/>
    <col min="3" max="3" width="23.83203125" style="0" bestFit="1" customWidth="1"/>
    <col min="4" max="4" width="22" style="0" customWidth="1"/>
    <col min="5" max="15" width="11.5" style="2" customWidth="1"/>
    <col min="16" max="16" width="11.5" style="3" customWidth="1"/>
    <col min="17" max="17" width="31.83203125" style="0" customWidth="1"/>
    <col min="18" max="18" width="3.5" style="0" customWidth="1"/>
    <col min="20" max="20" width="7" style="0" bestFit="1" customWidth="1"/>
    <col min="21" max="21" width="12.83203125" style="0" bestFit="1" customWidth="1"/>
  </cols>
  <sheetData>
    <row r="2" spans="2:17" ht="90.75" customHeight="1">
      <c r="B2" s="160"/>
      <c r="C2" s="161"/>
      <c r="D2" s="161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58"/>
      <c r="Q2" s="161"/>
    </row>
    <row r="3" spans="2:19" ht="33.75" customHeight="1">
      <c r="B3" s="27" t="s">
        <v>7</v>
      </c>
      <c r="C3" s="27" t="s">
        <v>78</v>
      </c>
      <c r="D3" s="28" t="s">
        <v>0</v>
      </c>
      <c r="E3" s="29" t="s">
        <v>130</v>
      </c>
      <c r="F3" s="29" t="s">
        <v>92</v>
      </c>
      <c r="G3" s="29" t="s">
        <v>131</v>
      </c>
      <c r="H3" s="29" t="s">
        <v>132</v>
      </c>
      <c r="I3" s="29" t="s">
        <v>80</v>
      </c>
      <c r="J3" s="29" t="s">
        <v>93</v>
      </c>
      <c r="K3" s="29" t="s">
        <v>133</v>
      </c>
      <c r="L3" s="29" t="s">
        <v>134</v>
      </c>
      <c r="M3" s="29" t="s">
        <v>96</v>
      </c>
      <c r="N3" s="29" t="s">
        <v>144</v>
      </c>
      <c r="O3" s="29" t="s">
        <v>101</v>
      </c>
      <c r="P3" s="29" t="s">
        <v>106</v>
      </c>
      <c r="Q3" s="29" t="s">
        <v>86</v>
      </c>
      <c r="R3" s="159"/>
      <c r="S3" s="159"/>
    </row>
    <row r="4" spans="2:17" ht="11.25">
      <c r="B4" s="7">
        <v>1</v>
      </c>
      <c r="C4" s="6" t="s">
        <v>87</v>
      </c>
      <c r="D4" s="101" t="s">
        <v>4</v>
      </c>
      <c r="E4" s="7">
        <v>4</v>
      </c>
      <c r="F4" s="30">
        <v>115</v>
      </c>
      <c r="G4" s="30">
        <v>1</v>
      </c>
      <c r="H4" s="30">
        <v>0</v>
      </c>
      <c r="I4" s="30">
        <v>1</v>
      </c>
      <c r="J4" s="7">
        <v>3</v>
      </c>
      <c r="K4" s="7">
        <v>0</v>
      </c>
      <c r="L4" s="7">
        <v>0</v>
      </c>
      <c r="M4" s="30">
        <v>2</v>
      </c>
      <c r="N4" s="30">
        <v>1</v>
      </c>
      <c r="O4" s="30">
        <v>0</v>
      </c>
      <c r="P4" s="31">
        <v>190</v>
      </c>
      <c r="Q4" s="6" t="s">
        <v>273</v>
      </c>
    </row>
    <row r="5" spans="2:17" ht="11.25">
      <c r="B5" s="7">
        <v>2</v>
      </c>
      <c r="C5" s="6" t="s">
        <v>112</v>
      </c>
      <c r="D5" s="101" t="s">
        <v>1</v>
      </c>
      <c r="E5" s="7">
        <v>5</v>
      </c>
      <c r="F5" s="30">
        <v>61</v>
      </c>
      <c r="G5" s="30">
        <v>1</v>
      </c>
      <c r="H5" s="30">
        <v>0</v>
      </c>
      <c r="I5" s="30">
        <v>1</v>
      </c>
      <c r="J5" s="7">
        <v>7</v>
      </c>
      <c r="K5" s="7">
        <v>1</v>
      </c>
      <c r="L5" s="7">
        <v>0</v>
      </c>
      <c r="M5" s="30">
        <v>2</v>
      </c>
      <c r="N5" s="30">
        <v>1</v>
      </c>
      <c r="O5" s="30">
        <v>0</v>
      </c>
      <c r="P5" s="31">
        <v>186</v>
      </c>
      <c r="Q5" s="6"/>
    </row>
    <row r="6" spans="2:19" ht="11.25">
      <c r="B6" s="7">
        <v>3</v>
      </c>
      <c r="C6" s="6" t="s">
        <v>18</v>
      </c>
      <c r="D6" s="101" t="s">
        <v>3</v>
      </c>
      <c r="E6" s="7">
        <v>5</v>
      </c>
      <c r="F6" s="30">
        <v>121</v>
      </c>
      <c r="G6" s="30">
        <v>1</v>
      </c>
      <c r="H6" s="30">
        <v>0</v>
      </c>
      <c r="I6" s="30">
        <v>3</v>
      </c>
      <c r="J6" s="7">
        <v>0</v>
      </c>
      <c r="K6" s="7">
        <v>0</v>
      </c>
      <c r="L6" s="7">
        <v>0</v>
      </c>
      <c r="M6" s="30">
        <v>1</v>
      </c>
      <c r="N6" s="30">
        <v>0</v>
      </c>
      <c r="O6" s="30">
        <v>1</v>
      </c>
      <c r="P6" s="31">
        <v>176</v>
      </c>
      <c r="Q6" s="6"/>
      <c r="S6" s="159"/>
    </row>
    <row r="7" spans="2:17" ht="11.25">
      <c r="B7" s="7">
        <v>4</v>
      </c>
      <c r="C7" s="6" t="s">
        <v>26</v>
      </c>
      <c r="D7" s="101" t="s">
        <v>4</v>
      </c>
      <c r="E7" s="7">
        <v>5</v>
      </c>
      <c r="F7" s="30">
        <v>30</v>
      </c>
      <c r="G7" s="30">
        <v>0</v>
      </c>
      <c r="H7" s="30">
        <v>0</v>
      </c>
      <c r="I7" s="30">
        <v>2</v>
      </c>
      <c r="J7" s="7">
        <v>7</v>
      </c>
      <c r="K7" s="7">
        <v>0</v>
      </c>
      <c r="L7" s="7">
        <v>0</v>
      </c>
      <c r="M7" s="30">
        <v>3</v>
      </c>
      <c r="N7" s="30">
        <v>0</v>
      </c>
      <c r="O7" s="30">
        <v>0</v>
      </c>
      <c r="P7" s="31">
        <v>150</v>
      </c>
      <c r="Q7" s="6"/>
    </row>
    <row r="8" spans="2:17" ht="11.25">
      <c r="B8" s="7">
        <v>5</v>
      </c>
      <c r="C8" s="6" t="s">
        <v>49</v>
      </c>
      <c r="D8" s="101" t="s">
        <v>4</v>
      </c>
      <c r="E8" s="7">
        <v>4</v>
      </c>
      <c r="F8" s="30">
        <v>88</v>
      </c>
      <c r="G8" s="30">
        <v>0</v>
      </c>
      <c r="H8" s="30">
        <v>0</v>
      </c>
      <c r="I8" s="30">
        <v>1</v>
      </c>
      <c r="J8" s="7">
        <v>2</v>
      </c>
      <c r="K8" s="7">
        <v>0</v>
      </c>
      <c r="L8" s="7">
        <v>0</v>
      </c>
      <c r="M8" s="30">
        <v>1</v>
      </c>
      <c r="N8" s="30">
        <v>2</v>
      </c>
      <c r="O8" s="30">
        <v>0</v>
      </c>
      <c r="P8" s="31">
        <v>148</v>
      </c>
      <c r="Q8" s="6"/>
    </row>
    <row r="9" spans="2:21" ht="11.25">
      <c r="B9" s="7">
        <v>6</v>
      </c>
      <c r="C9" s="6" t="s">
        <v>117</v>
      </c>
      <c r="D9" s="101" t="s">
        <v>1</v>
      </c>
      <c r="E9" s="7">
        <v>5</v>
      </c>
      <c r="F9" s="30">
        <v>72</v>
      </c>
      <c r="G9" s="30">
        <v>0</v>
      </c>
      <c r="H9" s="30">
        <v>0</v>
      </c>
      <c r="I9" s="30">
        <v>2</v>
      </c>
      <c r="J9" s="7">
        <v>3</v>
      </c>
      <c r="K9" s="7">
        <v>0</v>
      </c>
      <c r="L9" s="7">
        <v>0</v>
      </c>
      <c r="M9" s="30">
        <v>0</v>
      </c>
      <c r="N9" s="30">
        <v>2</v>
      </c>
      <c r="O9" s="30">
        <v>0</v>
      </c>
      <c r="P9" s="31">
        <v>147</v>
      </c>
      <c r="Q9" s="6"/>
      <c r="T9" s="26"/>
      <c r="U9" s="26"/>
    </row>
    <row r="10" spans="2:17" ht="11.25">
      <c r="B10" s="7">
        <v>7</v>
      </c>
      <c r="C10" s="6" t="s">
        <v>72</v>
      </c>
      <c r="D10" s="101" t="s">
        <v>5</v>
      </c>
      <c r="E10" s="7">
        <v>4</v>
      </c>
      <c r="F10" s="30">
        <v>68</v>
      </c>
      <c r="G10" s="30">
        <v>0</v>
      </c>
      <c r="H10" s="30">
        <v>0</v>
      </c>
      <c r="I10" s="30">
        <v>0</v>
      </c>
      <c r="J10" s="7">
        <v>3</v>
      </c>
      <c r="K10" s="7">
        <v>0</v>
      </c>
      <c r="L10" s="7">
        <v>0</v>
      </c>
      <c r="M10" s="30">
        <v>2</v>
      </c>
      <c r="N10" s="30">
        <v>2</v>
      </c>
      <c r="O10" s="30">
        <v>0</v>
      </c>
      <c r="P10" s="31">
        <v>138</v>
      </c>
      <c r="Q10" s="6"/>
    </row>
    <row r="11" spans="2:19" ht="11.25">
      <c r="B11" s="7">
        <v>8</v>
      </c>
      <c r="C11" s="6" t="s">
        <v>14</v>
      </c>
      <c r="D11" s="101" t="s">
        <v>3</v>
      </c>
      <c r="E11" s="7">
        <v>4</v>
      </c>
      <c r="F11" s="30">
        <v>67</v>
      </c>
      <c r="G11" s="30">
        <v>0</v>
      </c>
      <c r="H11" s="30">
        <v>0</v>
      </c>
      <c r="I11" s="30">
        <v>0</v>
      </c>
      <c r="J11" s="7">
        <v>3</v>
      </c>
      <c r="K11" s="7">
        <v>0</v>
      </c>
      <c r="L11" s="7">
        <v>0</v>
      </c>
      <c r="M11" s="30">
        <v>3</v>
      </c>
      <c r="N11" s="30">
        <v>1</v>
      </c>
      <c r="O11" s="30">
        <v>0</v>
      </c>
      <c r="P11" s="31">
        <v>137</v>
      </c>
      <c r="Q11" s="6"/>
      <c r="S11" s="159"/>
    </row>
    <row r="12" spans="2:19" ht="11.25">
      <c r="B12" s="7">
        <v>9</v>
      </c>
      <c r="C12" s="6" t="s">
        <v>83</v>
      </c>
      <c r="D12" s="101" t="s">
        <v>3</v>
      </c>
      <c r="E12" s="7">
        <v>5</v>
      </c>
      <c r="F12" s="30">
        <v>67</v>
      </c>
      <c r="G12" s="30">
        <v>0</v>
      </c>
      <c r="H12" s="30">
        <v>0</v>
      </c>
      <c r="I12" s="30">
        <v>1</v>
      </c>
      <c r="J12" s="7">
        <v>4</v>
      </c>
      <c r="K12" s="7">
        <v>0</v>
      </c>
      <c r="L12" s="7">
        <v>0</v>
      </c>
      <c r="M12" s="30">
        <v>0</v>
      </c>
      <c r="N12" s="30">
        <v>0</v>
      </c>
      <c r="O12" s="30">
        <v>0</v>
      </c>
      <c r="P12" s="31">
        <v>137</v>
      </c>
      <c r="Q12" s="6"/>
      <c r="S12" s="159"/>
    </row>
    <row r="13" spans="2:17" ht="11.25">
      <c r="B13" s="7">
        <v>10</v>
      </c>
      <c r="C13" s="6" t="s">
        <v>108</v>
      </c>
      <c r="D13" s="101" t="s">
        <v>2</v>
      </c>
      <c r="E13" s="7">
        <v>2</v>
      </c>
      <c r="F13" s="30">
        <v>83</v>
      </c>
      <c r="G13" s="30">
        <v>0</v>
      </c>
      <c r="H13" s="30">
        <v>0</v>
      </c>
      <c r="I13" s="30">
        <v>1</v>
      </c>
      <c r="J13" s="7">
        <v>2</v>
      </c>
      <c r="K13" s="7">
        <v>0</v>
      </c>
      <c r="L13" s="7">
        <v>0</v>
      </c>
      <c r="M13" s="30">
        <v>1</v>
      </c>
      <c r="N13" s="30">
        <v>0</v>
      </c>
      <c r="O13" s="30">
        <v>0</v>
      </c>
      <c r="P13" s="31">
        <v>123</v>
      </c>
      <c r="Q13" s="6"/>
    </row>
    <row r="14" spans="2:19" ht="11.25">
      <c r="B14" s="7">
        <v>11</v>
      </c>
      <c r="C14" s="6" t="s">
        <v>13</v>
      </c>
      <c r="D14" s="101" t="s">
        <v>3</v>
      </c>
      <c r="E14" s="7">
        <v>3</v>
      </c>
      <c r="F14" s="30">
        <v>82</v>
      </c>
      <c r="G14" s="30">
        <v>1</v>
      </c>
      <c r="H14" s="30">
        <v>0</v>
      </c>
      <c r="I14" s="30">
        <v>2</v>
      </c>
      <c r="J14" s="7">
        <v>0</v>
      </c>
      <c r="K14" s="7">
        <v>0</v>
      </c>
      <c r="L14" s="7">
        <v>0</v>
      </c>
      <c r="M14" s="30">
        <v>1</v>
      </c>
      <c r="N14" s="30">
        <v>0</v>
      </c>
      <c r="O14" s="30">
        <v>0</v>
      </c>
      <c r="P14" s="31">
        <v>117</v>
      </c>
      <c r="Q14" s="6"/>
      <c r="S14" s="159"/>
    </row>
    <row r="15" spans="2:19" ht="11.25">
      <c r="B15" s="7">
        <v>12</v>
      </c>
      <c r="C15" s="6" t="s">
        <v>12</v>
      </c>
      <c r="D15" s="101" t="s">
        <v>3</v>
      </c>
      <c r="E15" s="7">
        <v>3</v>
      </c>
      <c r="F15" s="30">
        <v>33</v>
      </c>
      <c r="G15" s="30">
        <v>0</v>
      </c>
      <c r="H15" s="30">
        <v>0</v>
      </c>
      <c r="I15" s="30">
        <v>0</v>
      </c>
      <c r="J15" s="7">
        <v>4</v>
      </c>
      <c r="K15" s="7">
        <v>0</v>
      </c>
      <c r="L15" s="7">
        <v>0</v>
      </c>
      <c r="M15" s="30">
        <v>3</v>
      </c>
      <c r="N15" s="30">
        <v>1</v>
      </c>
      <c r="O15" s="30">
        <v>0</v>
      </c>
      <c r="P15" s="31">
        <v>108</v>
      </c>
      <c r="Q15" s="6"/>
      <c r="S15" s="159"/>
    </row>
    <row r="16" spans="2:19" ht="11.25">
      <c r="B16" s="7">
        <v>13</v>
      </c>
      <c r="C16" s="6" t="s">
        <v>97</v>
      </c>
      <c r="D16" s="101" t="s">
        <v>3</v>
      </c>
      <c r="E16" s="7">
        <v>5</v>
      </c>
      <c r="F16" s="30">
        <v>11</v>
      </c>
      <c r="G16" s="30">
        <v>0</v>
      </c>
      <c r="H16" s="30">
        <v>0</v>
      </c>
      <c r="I16" s="30">
        <v>0</v>
      </c>
      <c r="J16" s="7">
        <v>6</v>
      </c>
      <c r="K16" s="7">
        <v>0</v>
      </c>
      <c r="L16" s="7">
        <v>0</v>
      </c>
      <c r="M16" s="30">
        <v>0</v>
      </c>
      <c r="N16" s="30">
        <v>1</v>
      </c>
      <c r="O16" s="30">
        <v>0</v>
      </c>
      <c r="P16" s="31">
        <v>101</v>
      </c>
      <c r="Q16" s="6"/>
      <c r="S16" s="159"/>
    </row>
    <row r="17" spans="2:17" ht="11.25">
      <c r="B17" s="7">
        <v>14</v>
      </c>
      <c r="C17" s="6" t="s">
        <v>85</v>
      </c>
      <c r="D17" s="101" t="s">
        <v>1</v>
      </c>
      <c r="E17" s="7">
        <v>4</v>
      </c>
      <c r="F17" s="30">
        <v>21</v>
      </c>
      <c r="G17" s="30">
        <v>0</v>
      </c>
      <c r="H17" s="30">
        <v>0</v>
      </c>
      <c r="I17" s="30">
        <v>1</v>
      </c>
      <c r="J17" s="7">
        <v>5</v>
      </c>
      <c r="K17" s="7">
        <v>0</v>
      </c>
      <c r="L17" s="7">
        <v>0</v>
      </c>
      <c r="M17" s="30">
        <v>1</v>
      </c>
      <c r="N17" s="30">
        <v>0</v>
      </c>
      <c r="O17" s="30">
        <v>0</v>
      </c>
      <c r="P17" s="31">
        <v>101</v>
      </c>
      <c r="Q17" s="6"/>
    </row>
    <row r="18" spans="2:17" ht="11.25">
      <c r="B18" s="7">
        <v>15</v>
      </c>
      <c r="C18" s="6" t="s">
        <v>109</v>
      </c>
      <c r="D18" s="101" t="s">
        <v>2</v>
      </c>
      <c r="E18" s="7">
        <v>2</v>
      </c>
      <c r="F18" s="30">
        <v>41</v>
      </c>
      <c r="G18" s="30">
        <v>0</v>
      </c>
      <c r="H18" s="30">
        <v>0</v>
      </c>
      <c r="I18" s="30">
        <v>1</v>
      </c>
      <c r="J18" s="7">
        <v>4</v>
      </c>
      <c r="K18" s="7">
        <v>1</v>
      </c>
      <c r="L18" s="7">
        <v>0</v>
      </c>
      <c r="M18" s="30">
        <v>0</v>
      </c>
      <c r="N18" s="30">
        <v>0</v>
      </c>
      <c r="O18" s="30">
        <v>0</v>
      </c>
      <c r="P18" s="31">
        <v>101</v>
      </c>
      <c r="Q18" s="6"/>
    </row>
    <row r="19" spans="2:22" ht="11.25">
      <c r="B19" s="7">
        <v>16</v>
      </c>
      <c r="C19" s="6" t="s">
        <v>32</v>
      </c>
      <c r="D19" s="101" t="s">
        <v>6</v>
      </c>
      <c r="E19" s="7">
        <v>3</v>
      </c>
      <c r="F19" s="30">
        <v>49</v>
      </c>
      <c r="G19" s="30">
        <v>0</v>
      </c>
      <c r="H19" s="30">
        <v>0</v>
      </c>
      <c r="I19" s="30">
        <v>1</v>
      </c>
      <c r="J19" s="7">
        <v>2</v>
      </c>
      <c r="K19" s="7">
        <v>0</v>
      </c>
      <c r="L19" s="7">
        <v>0</v>
      </c>
      <c r="M19" s="30">
        <v>0</v>
      </c>
      <c r="N19" s="30">
        <v>0</v>
      </c>
      <c r="O19" s="30">
        <v>1</v>
      </c>
      <c r="P19" s="31">
        <v>94</v>
      </c>
      <c r="Q19" s="6"/>
      <c r="S19" s="264" t="s">
        <v>124</v>
      </c>
      <c r="T19" s="264" t="s">
        <v>135</v>
      </c>
      <c r="U19" s="265"/>
      <c r="V19" s="266"/>
    </row>
    <row r="20" spans="2:22" ht="11.25">
      <c r="B20" s="7">
        <v>17</v>
      </c>
      <c r="C20" s="6" t="s">
        <v>17</v>
      </c>
      <c r="D20" s="101" t="s">
        <v>3</v>
      </c>
      <c r="E20" s="7">
        <v>4</v>
      </c>
      <c r="F20" s="30">
        <v>23</v>
      </c>
      <c r="G20" s="30">
        <v>0</v>
      </c>
      <c r="H20" s="30">
        <v>0</v>
      </c>
      <c r="I20" s="30">
        <v>0</v>
      </c>
      <c r="J20" s="7">
        <v>5</v>
      </c>
      <c r="K20" s="7">
        <v>0</v>
      </c>
      <c r="L20" s="7">
        <v>0</v>
      </c>
      <c r="M20" s="30">
        <v>0</v>
      </c>
      <c r="N20" s="30">
        <v>0</v>
      </c>
      <c r="O20" s="30">
        <v>0</v>
      </c>
      <c r="P20" s="31">
        <v>93</v>
      </c>
      <c r="Q20" s="6"/>
      <c r="S20" s="267"/>
      <c r="T20" s="267"/>
      <c r="U20" s="266"/>
      <c r="V20" s="266"/>
    </row>
    <row r="21" spans="2:22" ht="11.25">
      <c r="B21" s="7">
        <v>18</v>
      </c>
      <c r="C21" s="6" t="s">
        <v>15</v>
      </c>
      <c r="D21" s="101" t="s">
        <v>3</v>
      </c>
      <c r="E21" s="7">
        <v>4</v>
      </c>
      <c r="F21" s="30">
        <v>36</v>
      </c>
      <c r="G21" s="30">
        <v>0</v>
      </c>
      <c r="H21" s="30">
        <v>0</v>
      </c>
      <c r="I21" s="30">
        <v>1</v>
      </c>
      <c r="J21" s="7">
        <v>2</v>
      </c>
      <c r="K21" s="7">
        <v>0</v>
      </c>
      <c r="L21" s="7">
        <v>0</v>
      </c>
      <c r="M21" s="30">
        <v>2</v>
      </c>
      <c r="N21" s="30">
        <v>0</v>
      </c>
      <c r="O21" s="30">
        <v>0</v>
      </c>
      <c r="P21" s="31">
        <v>91</v>
      </c>
      <c r="Q21" s="6"/>
      <c r="S21" s="267">
        <v>5</v>
      </c>
      <c r="T21" s="267" t="s">
        <v>125</v>
      </c>
      <c r="U21" s="266"/>
      <c r="V21" s="266"/>
    </row>
    <row r="22" spans="2:22" ht="11.25">
      <c r="B22" s="7">
        <v>19</v>
      </c>
      <c r="C22" s="6" t="s">
        <v>68</v>
      </c>
      <c r="D22" s="101" t="s">
        <v>5</v>
      </c>
      <c r="E22" s="7">
        <v>3</v>
      </c>
      <c r="F22" s="30">
        <v>43</v>
      </c>
      <c r="G22" s="30">
        <v>0</v>
      </c>
      <c r="H22" s="30">
        <v>0</v>
      </c>
      <c r="I22" s="30">
        <v>0</v>
      </c>
      <c r="J22" s="7">
        <v>0</v>
      </c>
      <c r="K22" s="7">
        <v>0</v>
      </c>
      <c r="L22" s="7">
        <v>0</v>
      </c>
      <c r="M22" s="30">
        <v>2</v>
      </c>
      <c r="N22" s="30">
        <v>4</v>
      </c>
      <c r="O22" s="30">
        <v>0</v>
      </c>
      <c r="P22" s="31">
        <v>88</v>
      </c>
      <c r="Q22" s="6"/>
      <c r="S22" s="267">
        <v>1</v>
      </c>
      <c r="T22" s="267" t="s">
        <v>136</v>
      </c>
      <c r="U22" s="266"/>
      <c r="V22" s="266"/>
    </row>
    <row r="23" spans="2:22" ht="11.25">
      <c r="B23" s="7">
        <v>20</v>
      </c>
      <c r="C23" s="6" t="s">
        <v>103</v>
      </c>
      <c r="D23" s="101" t="s">
        <v>1</v>
      </c>
      <c r="E23" s="7">
        <v>2</v>
      </c>
      <c r="F23" s="30">
        <v>58</v>
      </c>
      <c r="G23" s="30">
        <v>0</v>
      </c>
      <c r="H23" s="30">
        <v>0</v>
      </c>
      <c r="I23" s="30">
        <v>1</v>
      </c>
      <c r="J23" s="7">
        <v>1</v>
      </c>
      <c r="K23" s="7">
        <v>0</v>
      </c>
      <c r="L23" s="7">
        <v>0</v>
      </c>
      <c r="M23" s="30">
        <v>0</v>
      </c>
      <c r="N23" s="30">
        <v>1</v>
      </c>
      <c r="O23" s="30">
        <v>0</v>
      </c>
      <c r="P23" s="31">
        <v>88</v>
      </c>
      <c r="Q23" s="6"/>
      <c r="S23" s="267">
        <v>5</v>
      </c>
      <c r="T23" s="267" t="s">
        <v>137</v>
      </c>
      <c r="U23" s="266"/>
      <c r="V23" s="266"/>
    </row>
    <row r="24" spans="2:22" ht="11.25">
      <c r="B24" s="7">
        <v>21</v>
      </c>
      <c r="C24" s="6" t="s">
        <v>59</v>
      </c>
      <c r="D24" s="101" t="s">
        <v>2</v>
      </c>
      <c r="E24" s="7">
        <v>3</v>
      </c>
      <c r="F24" s="30">
        <v>57</v>
      </c>
      <c r="G24" s="30">
        <v>0</v>
      </c>
      <c r="H24" s="30">
        <v>0</v>
      </c>
      <c r="I24" s="30">
        <v>0</v>
      </c>
      <c r="J24" s="7">
        <v>1</v>
      </c>
      <c r="K24" s="7">
        <v>0</v>
      </c>
      <c r="L24" s="7">
        <v>0</v>
      </c>
      <c r="M24" s="30">
        <v>1</v>
      </c>
      <c r="N24" s="30">
        <v>0</v>
      </c>
      <c r="O24" s="30">
        <v>0</v>
      </c>
      <c r="P24" s="31">
        <v>87</v>
      </c>
      <c r="Q24" s="6"/>
      <c r="S24" s="267">
        <v>10</v>
      </c>
      <c r="T24" s="267" t="s">
        <v>138</v>
      </c>
      <c r="U24" s="266"/>
      <c r="V24" s="266"/>
    </row>
    <row r="25" spans="2:22" ht="11.25">
      <c r="B25" s="7">
        <v>22</v>
      </c>
      <c r="C25" s="6" t="s">
        <v>267</v>
      </c>
      <c r="D25" s="101" t="s">
        <v>2</v>
      </c>
      <c r="E25" s="7">
        <v>3</v>
      </c>
      <c r="F25" s="30">
        <v>34</v>
      </c>
      <c r="G25" s="30">
        <v>0</v>
      </c>
      <c r="H25" s="30">
        <v>0</v>
      </c>
      <c r="I25" s="30">
        <v>1</v>
      </c>
      <c r="J25" s="7">
        <v>3</v>
      </c>
      <c r="K25" s="7">
        <v>0</v>
      </c>
      <c r="L25" s="7">
        <v>0</v>
      </c>
      <c r="M25" s="30">
        <v>0</v>
      </c>
      <c r="N25" s="30">
        <v>0</v>
      </c>
      <c r="O25" s="30">
        <v>0</v>
      </c>
      <c r="P25" s="31">
        <v>84</v>
      </c>
      <c r="Q25" s="6"/>
      <c r="S25" s="267">
        <v>5</v>
      </c>
      <c r="T25" s="267" t="s">
        <v>105</v>
      </c>
      <c r="U25" s="266"/>
      <c r="V25" s="266"/>
    </row>
    <row r="26" spans="2:22" ht="11.25">
      <c r="B26" s="7">
        <v>23</v>
      </c>
      <c r="C26" s="6" t="s">
        <v>54</v>
      </c>
      <c r="D26" s="101" t="s">
        <v>1</v>
      </c>
      <c r="E26" s="7">
        <v>5</v>
      </c>
      <c r="F26" s="30">
        <v>23</v>
      </c>
      <c r="G26" s="30">
        <v>0</v>
      </c>
      <c r="H26" s="30">
        <v>0</v>
      </c>
      <c r="I26" s="30">
        <v>1</v>
      </c>
      <c r="J26" s="7">
        <v>1</v>
      </c>
      <c r="K26" s="7">
        <v>0</v>
      </c>
      <c r="L26" s="7">
        <v>0</v>
      </c>
      <c r="M26" s="30">
        <v>4</v>
      </c>
      <c r="N26" s="30">
        <v>0</v>
      </c>
      <c r="O26" s="30">
        <v>0</v>
      </c>
      <c r="P26" s="31">
        <v>83</v>
      </c>
      <c r="Q26" s="6"/>
      <c r="S26" s="267">
        <v>10</v>
      </c>
      <c r="T26" s="267" t="s">
        <v>139</v>
      </c>
      <c r="U26" s="266"/>
      <c r="V26" s="266"/>
    </row>
    <row r="27" spans="2:22" ht="11.25">
      <c r="B27" s="7">
        <v>24</v>
      </c>
      <c r="C27" s="6" t="s">
        <v>73</v>
      </c>
      <c r="D27" s="101" t="s">
        <v>5</v>
      </c>
      <c r="E27" s="7">
        <v>1</v>
      </c>
      <c r="F27" s="30">
        <v>60</v>
      </c>
      <c r="G27" s="30">
        <v>1</v>
      </c>
      <c r="H27" s="30">
        <v>0</v>
      </c>
      <c r="I27" s="30">
        <v>0</v>
      </c>
      <c r="J27" s="7">
        <v>1</v>
      </c>
      <c r="K27" s="7">
        <v>0</v>
      </c>
      <c r="L27" s="7">
        <v>0</v>
      </c>
      <c r="M27" s="30">
        <v>0</v>
      </c>
      <c r="N27" s="30">
        <v>0</v>
      </c>
      <c r="O27" s="30">
        <v>0</v>
      </c>
      <c r="P27" s="31">
        <v>80</v>
      </c>
      <c r="Q27" s="6"/>
      <c r="S27" s="267">
        <v>5</v>
      </c>
      <c r="T27" s="267" t="s">
        <v>140</v>
      </c>
      <c r="U27" s="266"/>
      <c r="V27" s="266"/>
    </row>
    <row r="28" spans="2:22" ht="11.25">
      <c r="B28" s="7">
        <v>25</v>
      </c>
      <c r="C28" s="6" t="s">
        <v>41</v>
      </c>
      <c r="D28" s="101" t="s">
        <v>1</v>
      </c>
      <c r="E28" s="7">
        <v>4</v>
      </c>
      <c r="F28" s="30">
        <v>40</v>
      </c>
      <c r="G28" s="30">
        <v>0</v>
      </c>
      <c r="H28" s="30">
        <v>0</v>
      </c>
      <c r="I28" s="30">
        <v>1</v>
      </c>
      <c r="J28" s="7">
        <v>1</v>
      </c>
      <c r="K28" s="7">
        <v>0</v>
      </c>
      <c r="L28" s="7">
        <v>0</v>
      </c>
      <c r="M28" s="30">
        <v>0</v>
      </c>
      <c r="N28" s="30">
        <v>1</v>
      </c>
      <c r="O28" s="30">
        <v>0</v>
      </c>
      <c r="P28" s="31">
        <v>80</v>
      </c>
      <c r="Q28" s="6"/>
      <c r="S28" s="267">
        <v>10</v>
      </c>
      <c r="T28" s="267" t="s">
        <v>141</v>
      </c>
      <c r="U28" s="267"/>
      <c r="V28" s="266"/>
    </row>
    <row r="29" spans="2:22" ht="11.25">
      <c r="B29" s="7">
        <v>26</v>
      </c>
      <c r="C29" s="6" t="s">
        <v>228</v>
      </c>
      <c r="D29" s="101" t="s">
        <v>3</v>
      </c>
      <c r="E29" s="7">
        <v>2</v>
      </c>
      <c r="F29" s="30">
        <v>34</v>
      </c>
      <c r="G29" s="30">
        <v>0</v>
      </c>
      <c r="H29" s="30">
        <v>0</v>
      </c>
      <c r="I29" s="30">
        <v>0</v>
      </c>
      <c r="J29" s="7">
        <v>2</v>
      </c>
      <c r="K29" s="7">
        <v>0</v>
      </c>
      <c r="L29" s="7">
        <v>0</v>
      </c>
      <c r="M29" s="30">
        <v>2</v>
      </c>
      <c r="N29" s="30">
        <v>0</v>
      </c>
      <c r="O29" s="30">
        <v>0</v>
      </c>
      <c r="P29" s="31">
        <v>74</v>
      </c>
      <c r="Q29" s="6"/>
      <c r="S29" s="267">
        <v>5</v>
      </c>
      <c r="T29" s="267" t="s">
        <v>142</v>
      </c>
      <c r="U29" s="267"/>
      <c r="V29" s="266"/>
    </row>
    <row r="30" spans="2:22" ht="11.25">
      <c r="B30" s="7">
        <v>27</v>
      </c>
      <c r="C30" s="6" t="s">
        <v>33</v>
      </c>
      <c r="D30" s="101" t="s">
        <v>6</v>
      </c>
      <c r="E30" s="7">
        <v>3</v>
      </c>
      <c r="F30" s="30">
        <v>35</v>
      </c>
      <c r="G30" s="30">
        <v>0</v>
      </c>
      <c r="H30" s="30">
        <v>0</v>
      </c>
      <c r="I30" s="30">
        <v>1</v>
      </c>
      <c r="J30" s="7">
        <v>1</v>
      </c>
      <c r="K30" s="7">
        <v>0</v>
      </c>
      <c r="L30" s="7">
        <v>0</v>
      </c>
      <c r="M30" s="30">
        <v>1</v>
      </c>
      <c r="N30" s="30">
        <v>0</v>
      </c>
      <c r="O30" s="30">
        <v>0</v>
      </c>
      <c r="P30" s="31">
        <v>70</v>
      </c>
      <c r="Q30" s="6"/>
      <c r="S30" s="267">
        <v>5</v>
      </c>
      <c r="T30" s="267" t="s">
        <v>234</v>
      </c>
      <c r="U30" s="266"/>
      <c r="V30" s="266"/>
    </row>
    <row r="31" spans="2:22" ht="11.25">
      <c r="B31" s="7">
        <v>28</v>
      </c>
      <c r="C31" s="6" t="s">
        <v>60</v>
      </c>
      <c r="D31" s="101" t="s">
        <v>2</v>
      </c>
      <c r="E31" s="7">
        <v>4</v>
      </c>
      <c r="F31" s="30">
        <v>30</v>
      </c>
      <c r="G31" s="30">
        <v>0</v>
      </c>
      <c r="H31" s="30">
        <v>0</v>
      </c>
      <c r="I31" s="30">
        <v>0</v>
      </c>
      <c r="J31" s="7">
        <v>2</v>
      </c>
      <c r="K31" s="7">
        <v>0</v>
      </c>
      <c r="L31" s="7">
        <v>0</v>
      </c>
      <c r="M31" s="30">
        <v>0</v>
      </c>
      <c r="N31" s="30">
        <v>0</v>
      </c>
      <c r="O31" s="30">
        <v>0</v>
      </c>
      <c r="P31" s="31">
        <v>70</v>
      </c>
      <c r="Q31" s="6"/>
      <c r="S31" s="267">
        <v>5</v>
      </c>
      <c r="T31" s="267" t="s">
        <v>143</v>
      </c>
      <c r="U31" s="267"/>
      <c r="V31" s="266"/>
    </row>
    <row r="32" spans="2:19" ht="11.25">
      <c r="B32" s="7">
        <v>29</v>
      </c>
      <c r="C32" s="6" t="s">
        <v>34</v>
      </c>
      <c r="D32" s="101" t="s">
        <v>6</v>
      </c>
      <c r="E32" s="7">
        <v>3</v>
      </c>
      <c r="F32" s="30">
        <v>24</v>
      </c>
      <c r="G32" s="30">
        <v>0</v>
      </c>
      <c r="H32" s="30">
        <v>0</v>
      </c>
      <c r="I32" s="30">
        <v>0</v>
      </c>
      <c r="J32" s="7">
        <v>2</v>
      </c>
      <c r="K32" s="7">
        <v>0</v>
      </c>
      <c r="L32" s="7">
        <v>0</v>
      </c>
      <c r="M32" s="30">
        <v>2</v>
      </c>
      <c r="N32" s="30">
        <v>0</v>
      </c>
      <c r="O32" s="30">
        <v>0</v>
      </c>
      <c r="P32" s="31">
        <v>69</v>
      </c>
      <c r="Q32" s="6"/>
      <c r="S32" s="159"/>
    </row>
    <row r="33" spans="2:21" ht="11.25">
      <c r="B33" s="7">
        <v>30</v>
      </c>
      <c r="C33" s="6" t="s">
        <v>24</v>
      </c>
      <c r="D33" s="101" t="s">
        <v>4</v>
      </c>
      <c r="E33" s="7">
        <v>3</v>
      </c>
      <c r="F33" s="30">
        <v>28</v>
      </c>
      <c r="G33" s="30">
        <v>0</v>
      </c>
      <c r="H33" s="30">
        <v>0</v>
      </c>
      <c r="I33" s="30">
        <v>0</v>
      </c>
      <c r="J33" s="7">
        <v>2</v>
      </c>
      <c r="K33" s="7">
        <v>0</v>
      </c>
      <c r="L33" s="7">
        <v>0</v>
      </c>
      <c r="M33" s="30">
        <v>1</v>
      </c>
      <c r="N33" s="30">
        <v>0</v>
      </c>
      <c r="O33" s="30">
        <v>0</v>
      </c>
      <c r="P33" s="31">
        <v>68</v>
      </c>
      <c r="Q33" s="6"/>
      <c r="T33" s="26"/>
      <c r="U33" s="26"/>
    </row>
    <row r="34" spans="2:17" ht="11.25">
      <c r="B34" s="7">
        <v>31</v>
      </c>
      <c r="C34" s="6" t="s">
        <v>75</v>
      </c>
      <c r="D34" s="101" t="s">
        <v>5</v>
      </c>
      <c r="E34" s="7">
        <v>2</v>
      </c>
      <c r="F34" s="30">
        <v>14</v>
      </c>
      <c r="G34" s="30">
        <v>0</v>
      </c>
      <c r="H34" s="30">
        <v>0</v>
      </c>
      <c r="I34" s="30">
        <v>0</v>
      </c>
      <c r="J34" s="7">
        <v>3</v>
      </c>
      <c r="K34" s="7">
        <v>1</v>
      </c>
      <c r="L34" s="7">
        <v>0</v>
      </c>
      <c r="M34" s="30">
        <v>0</v>
      </c>
      <c r="N34" s="30">
        <v>1</v>
      </c>
      <c r="O34" s="30">
        <v>0</v>
      </c>
      <c r="P34" s="31">
        <v>64</v>
      </c>
      <c r="Q34" s="6"/>
    </row>
    <row r="35" spans="2:17" ht="11.25">
      <c r="B35" s="7">
        <v>32</v>
      </c>
      <c r="C35" s="6" t="s">
        <v>57</v>
      </c>
      <c r="D35" s="101" t="s">
        <v>1</v>
      </c>
      <c r="E35" s="7">
        <v>3</v>
      </c>
      <c r="F35" s="30">
        <v>20</v>
      </c>
      <c r="G35" s="30">
        <v>0</v>
      </c>
      <c r="H35" s="30">
        <v>0</v>
      </c>
      <c r="I35" s="30">
        <v>0</v>
      </c>
      <c r="J35" s="7">
        <v>2</v>
      </c>
      <c r="K35" s="7">
        <v>0</v>
      </c>
      <c r="L35" s="7">
        <v>0</v>
      </c>
      <c r="M35" s="30">
        <v>1</v>
      </c>
      <c r="N35" s="30">
        <v>0</v>
      </c>
      <c r="O35" s="30">
        <v>0</v>
      </c>
      <c r="P35" s="31">
        <v>60</v>
      </c>
      <c r="Q35" s="6"/>
    </row>
    <row r="36" spans="2:17" ht="11.25">
      <c r="B36" s="7">
        <v>33</v>
      </c>
      <c r="C36" s="6" t="s">
        <v>45</v>
      </c>
      <c r="D36" s="101" t="s">
        <v>4</v>
      </c>
      <c r="E36" s="7">
        <v>4</v>
      </c>
      <c r="F36" s="30">
        <v>28</v>
      </c>
      <c r="G36" s="30">
        <v>0</v>
      </c>
      <c r="H36" s="30">
        <v>0</v>
      </c>
      <c r="I36" s="30">
        <v>0</v>
      </c>
      <c r="J36" s="7">
        <v>0</v>
      </c>
      <c r="K36" s="7">
        <v>0</v>
      </c>
      <c r="L36" s="7">
        <v>0</v>
      </c>
      <c r="M36" s="30">
        <v>1</v>
      </c>
      <c r="N36" s="30">
        <v>1</v>
      </c>
      <c r="O36" s="30">
        <v>0</v>
      </c>
      <c r="P36" s="31">
        <v>58</v>
      </c>
      <c r="Q36" s="6"/>
    </row>
    <row r="37" spans="2:17" ht="11.25">
      <c r="B37" s="7">
        <v>34</v>
      </c>
      <c r="C37" s="6" t="s">
        <v>262</v>
      </c>
      <c r="D37" s="101" t="s">
        <v>2</v>
      </c>
      <c r="E37" s="7">
        <v>1</v>
      </c>
      <c r="F37" s="30">
        <v>43</v>
      </c>
      <c r="G37" s="30">
        <v>0</v>
      </c>
      <c r="H37" s="30">
        <v>0</v>
      </c>
      <c r="I37" s="30">
        <v>0</v>
      </c>
      <c r="J37" s="7">
        <v>1</v>
      </c>
      <c r="K37" s="7">
        <v>0</v>
      </c>
      <c r="L37" s="7">
        <v>0</v>
      </c>
      <c r="M37" s="30">
        <v>0</v>
      </c>
      <c r="N37" s="30">
        <v>0</v>
      </c>
      <c r="O37" s="30">
        <v>0</v>
      </c>
      <c r="P37" s="31">
        <v>58</v>
      </c>
      <c r="Q37" s="6"/>
    </row>
    <row r="38" spans="2:19" ht="11.25">
      <c r="B38" s="7">
        <v>35</v>
      </c>
      <c r="C38" s="6" t="s">
        <v>53</v>
      </c>
      <c r="D38" s="101" t="s">
        <v>6</v>
      </c>
      <c r="E38" s="7">
        <v>3</v>
      </c>
      <c r="F38" s="30">
        <v>16</v>
      </c>
      <c r="G38" s="30">
        <v>0</v>
      </c>
      <c r="H38" s="30">
        <v>0</v>
      </c>
      <c r="I38" s="30">
        <v>1</v>
      </c>
      <c r="J38" s="7">
        <v>2</v>
      </c>
      <c r="K38" s="7">
        <v>0</v>
      </c>
      <c r="L38" s="7">
        <v>0</v>
      </c>
      <c r="M38" s="30">
        <v>0</v>
      </c>
      <c r="N38" s="30">
        <v>0</v>
      </c>
      <c r="O38" s="30">
        <v>0</v>
      </c>
      <c r="P38" s="31">
        <v>56</v>
      </c>
      <c r="Q38" s="6"/>
      <c r="S38" s="159"/>
    </row>
    <row r="39" spans="2:17" ht="11.25">
      <c r="B39" s="7">
        <v>36</v>
      </c>
      <c r="C39" s="6" t="s">
        <v>56</v>
      </c>
      <c r="D39" s="101" t="s">
        <v>1</v>
      </c>
      <c r="E39" s="7">
        <v>4</v>
      </c>
      <c r="F39" s="30">
        <v>26</v>
      </c>
      <c r="G39" s="30">
        <v>0</v>
      </c>
      <c r="H39" s="30">
        <v>0</v>
      </c>
      <c r="I39" s="30">
        <v>0</v>
      </c>
      <c r="J39" s="7">
        <v>1</v>
      </c>
      <c r="K39" s="7">
        <v>0</v>
      </c>
      <c r="L39" s="7">
        <v>0</v>
      </c>
      <c r="M39" s="30">
        <v>0</v>
      </c>
      <c r="N39" s="30">
        <v>0</v>
      </c>
      <c r="O39" s="30">
        <v>0</v>
      </c>
      <c r="P39" s="31">
        <v>56</v>
      </c>
      <c r="Q39" s="6"/>
    </row>
    <row r="40" spans="2:17" ht="11.25">
      <c r="B40" s="7">
        <v>37</v>
      </c>
      <c r="C40" s="6" t="s">
        <v>64</v>
      </c>
      <c r="D40" s="101" t="s">
        <v>2</v>
      </c>
      <c r="E40" s="7">
        <v>3</v>
      </c>
      <c r="F40" s="30">
        <v>6</v>
      </c>
      <c r="G40" s="30">
        <v>0</v>
      </c>
      <c r="H40" s="30">
        <v>0</v>
      </c>
      <c r="I40" s="30">
        <v>1</v>
      </c>
      <c r="J40" s="7">
        <v>3</v>
      </c>
      <c r="K40" s="7">
        <v>0</v>
      </c>
      <c r="L40" s="7">
        <v>0</v>
      </c>
      <c r="M40" s="30">
        <v>0</v>
      </c>
      <c r="N40" s="30">
        <v>0</v>
      </c>
      <c r="O40" s="30">
        <v>0</v>
      </c>
      <c r="P40" s="31">
        <v>56</v>
      </c>
      <c r="Q40" s="6"/>
    </row>
    <row r="41" spans="2:19" ht="11.25">
      <c r="B41" s="7">
        <v>38</v>
      </c>
      <c r="C41" s="6" t="s">
        <v>44</v>
      </c>
      <c r="D41" s="101" t="s">
        <v>3</v>
      </c>
      <c r="E41" s="7">
        <v>3</v>
      </c>
      <c r="F41" s="30">
        <v>24</v>
      </c>
      <c r="G41" s="30">
        <v>0</v>
      </c>
      <c r="H41" s="30">
        <v>0</v>
      </c>
      <c r="I41" s="30">
        <v>0</v>
      </c>
      <c r="J41" s="7">
        <v>1</v>
      </c>
      <c r="K41" s="7">
        <v>0</v>
      </c>
      <c r="L41" s="7">
        <v>0</v>
      </c>
      <c r="M41" s="30">
        <v>0</v>
      </c>
      <c r="N41" s="30">
        <v>1</v>
      </c>
      <c r="O41" s="30">
        <v>0</v>
      </c>
      <c r="P41" s="31">
        <v>54</v>
      </c>
      <c r="Q41" s="6"/>
      <c r="S41" s="159"/>
    </row>
    <row r="42" spans="2:19" ht="11.25">
      <c r="B42" s="7">
        <v>39</v>
      </c>
      <c r="C42" s="6" t="s">
        <v>36</v>
      </c>
      <c r="D42" s="101" t="s">
        <v>6</v>
      </c>
      <c r="E42" s="7">
        <v>2</v>
      </c>
      <c r="F42" s="30">
        <v>8</v>
      </c>
      <c r="G42" s="30">
        <v>0</v>
      </c>
      <c r="H42" s="30">
        <v>0</v>
      </c>
      <c r="I42" s="30">
        <v>0</v>
      </c>
      <c r="J42" s="7">
        <v>3</v>
      </c>
      <c r="K42" s="7">
        <v>1</v>
      </c>
      <c r="L42" s="7">
        <v>0</v>
      </c>
      <c r="M42" s="30">
        <v>0</v>
      </c>
      <c r="N42" s="30">
        <v>0</v>
      </c>
      <c r="O42" s="30">
        <v>0</v>
      </c>
      <c r="P42" s="31">
        <v>53</v>
      </c>
      <c r="Q42" s="6"/>
      <c r="S42" s="159"/>
    </row>
    <row r="43" spans="2:17" ht="11.25">
      <c r="B43" s="7">
        <v>40</v>
      </c>
      <c r="C43" s="6" t="s">
        <v>48</v>
      </c>
      <c r="D43" s="101" t="s">
        <v>4</v>
      </c>
      <c r="E43" s="7">
        <v>3</v>
      </c>
      <c r="F43" s="30">
        <v>32</v>
      </c>
      <c r="G43" s="30">
        <v>0</v>
      </c>
      <c r="H43" s="30">
        <v>0</v>
      </c>
      <c r="I43" s="30">
        <v>1</v>
      </c>
      <c r="J43" s="7">
        <v>0</v>
      </c>
      <c r="K43" s="7">
        <v>0</v>
      </c>
      <c r="L43" s="7">
        <v>0</v>
      </c>
      <c r="M43" s="30">
        <v>0</v>
      </c>
      <c r="N43" s="30">
        <v>0</v>
      </c>
      <c r="O43" s="30">
        <v>0</v>
      </c>
      <c r="P43" s="31">
        <v>52</v>
      </c>
      <c r="Q43" s="6"/>
    </row>
    <row r="44" spans="2:17" ht="11.25">
      <c r="B44" s="7">
        <v>41</v>
      </c>
      <c r="C44" s="6" t="s">
        <v>23</v>
      </c>
      <c r="D44" s="101" t="s">
        <v>4</v>
      </c>
      <c r="E44" s="7">
        <v>2</v>
      </c>
      <c r="F44" s="30">
        <v>30</v>
      </c>
      <c r="G44" s="30">
        <v>0</v>
      </c>
      <c r="H44" s="30">
        <v>0</v>
      </c>
      <c r="I44" s="30">
        <v>1</v>
      </c>
      <c r="J44" s="7">
        <v>0</v>
      </c>
      <c r="K44" s="7">
        <v>0</v>
      </c>
      <c r="L44" s="7">
        <v>0</v>
      </c>
      <c r="M44" s="30">
        <v>1</v>
      </c>
      <c r="N44" s="30">
        <v>0</v>
      </c>
      <c r="O44" s="30">
        <v>0</v>
      </c>
      <c r="P44" s="31">
        <v>50</v>
      </c>
      <c r="Q44" s="6"/>
    </row>
    <row r="45" spans="2:17" ht="11.25">
      <c r="B45" s="7">
        <v>42</v>
      </c>
      <c r="C45" s="6" t="s">
        <v>110</v>
      </c>
      <c r="D45" s="101" t="s">
        <v>2</v>
      </c>
      <c r="E45" s="7">
        <v>2</v>
      </c>
      <c r="F45" s="30">
        <v>40</v>
      </c>
      <c r="G45" s="30">
        <v>0</v>
      </c>
      <c r="H45" s="30">
        <v>0</v>
      </c>
      <c r="I45" s="30">
        <v>0</v>
      </c>
      <c r="J45" s="7">
        <v>0</v>
      </c>
      <c r="K45" s="7">
        <v>0</v>
      </c>
      <c r="L45" s="7">
        <v>0</v>
      </c>
      <c r="M45" s="30">
        <v>0</v>
      </c>
      <c r="N45" s="30">
        <v>0</v>
      </c>
      <c r="O45" s="30">
        <v>0</v>
      </c>
      <c r="P45" s="31">
        <v>50</v>
      </c>
      <c r="Q45" s="6"/>
    </row>
    <row r="46" spans="2:17" ht="11.25">
      <c r="B46" s="7">
        <v>43</v>
      </c>
      <c r="C46" s="6" t="s">
        <v>74</v>
      </c>
      <c r="D46" s="101" t="s">
        <v>5</v>
      </c>
      <c r="E46" s="7">
        <v>2</v>
      </c>
      <c r="F46" s="30">
        <v>9</v>
      </c>
      <c r="G46" s="30">
        <v>0</v>
      </c>
      <c r="H46" s="30">
        <v>0</v>
      </c>
      <c r="I46" s="30">
        <v>0</v>
      </c>
      <c r="J46" s="7">
        <v>3</v>
      </c>
      <c r="K46" s="7">
        <v>0</v>
      </c>
      <c r="L46" s="7">
        <v>0</v>
      </c>
      <c r="M46" s="30">
        <v>0</v>
      </c>
      <c r="N46" s="30">
        <v>0</v>
      </c>
      <c r="O46" s="30">
        <v>0</v>
      </c>
      <c r="P46" s="31">
        <v>49</v>
      </c>
      <c r="Q46" s="6"/>
    </row>
    <row r="47" spans="2:17" ht="11.25">
      <c r="B47" s="7">
        <v>44</v>
      </c>
      <c r="C47" s="6" t="s">
        <v>118</v>
      </c>
      <c r="D47" s="101" t="s">
        <v>1</v>
      </c>
      <c r="E47" s="7">
        <v>4</v>
      </c>
      <c r="F47" s="30">
        <v>6</v>
      </c>
      <c r="G47" s="30">
        <v>0</v>
      </c>
      <c r="H47" s="30">
        <v>0</v>
      </c>
      <c r="I47" s="30">
        <v>0</v>
      </c>
      <c r="J47" s="7">
        <v>1</v>
      </c>
      <c r="K47" s="7">
        <v>0</v>
      </c>
      <c r="L47" s="7">
        <v>0</v>
      </c>
      <c r="M47" s="30">
        <v>0</v>
      </c>
      <c r="N47" s="30">
        <v>2</v>
      </c>
      <c r="O47" s="30">
        <v>0</v>
      </c>
      <c r="P47" s="31">
        <v>46</v>
      </c>
      <c r="Q47" s="6"/>
    </row>
    <row r="48" spans="2:21" ht="11.25">
      <c r="B48" s="7">
        <v>45</v>
      </c>
      <c r="C48" s="6" t="s">
        <v>61</v>
      </c>
      <c r="D48" s="101" t="s">
        <v>2</v>
      </c>
      <c r="E48" s="7">
        <v>2</v>
      </c>
      <c r="F48" s="30">
        <v>31</v>
      </c>
      <c r="G48" s="30">
        <v>0</v>
      </c>
      <c r="H48" s="30">
        <v>0</v>
      </c>
      <c r="I48" s="30">
        <v>1</v>
      </c>
      <c r="J48" s="7">
        <v>0</v>
      </c>
      <c r="K48" s="7">
        <v>0</v>
      </c>
      <c r="L48" s="7">
        <v>0</v>
      </c>
      <c r="M48" s="30">
        <v>0</v>
      </c>
      <c r="N48" s="30">
        <v>0</v>
      </c>
      <c r="O48" s="30">
        <v>0</v>
      </c>
      <c r="P48" s="31">
        <v>46</v>
      </c>
      <c r="Q48" s="6"/>
      <c r="T48" s="26"/>
      <c r="U48" s="26"/>
    </row>
    <row r="49" spans="2:17" ht="11.25">
      <c r="B49" s="7">
        <v>46</v>
      </c>
      <c r="C49" s="6" t="s">
        <v>27</v>
      </c>
      <c r="D49" s="101" t="s">
        <v>4</v>
      </c>
      <c r="E49" s="7">
        <v>2</v>
      </c>
      <c r="F49" s="30">
        <v>19</v>
      </c>
      <c r="G49" s="30">
        <v>0</v>
      </c>
      <c r="H49" s="30">
        <v>0</v>
      </c>
      <c r="I49" s="30">
        <v>0</v>
      </c>
      <c r="J49" s="7">
        <v>1</v>
      </c>
      <c r="K49" s="7">
        <v>0</v>
      </c>
      <c r="L49" s="7">
        <v>0</v>
      </c>
      <c r="M49" s="30">
        <v>1</v>
      </c>
      <c r="N49" s="30">
        <v>0</v>
      </c>
      <c r="O49" s="30">
        <v>0</v>
      </c>
      <c r="P49" s="31">
        <v>44</v>
      </c>
      <c r="Q49" s="6"/>
    </row>
    <row r="50" spans="2:19" ht="11.25">
      <c r="B50" s="7">
        <v>47</v>
      </c>
      <c r="C50" s="6" t="s">
        <v>8</v>
      </c>
      <c r="D50" s="101" t="s">
        <v>6</v>
      </c>
      <c r="E50" s="7">
        <v>3</v>
      </c>
      <c r="F50" s="30">
        <v>28</v>
      </c>
      <c r="G50" s="30">
        <v>0</v>
      </c>
      <c r="H50" s="30">
        <v>0</v>
      </c>
      <c r="I50" s="30">
        <v>0</v>
      </c>
      <c r="J50" s="7">
        <v>0</v>
      </c>
      <c r="K50" s="7">
        <v>0</v>
      </c>
      <c r="L50" s="7">
        <v>0</v>
      </c>
      <c r="M50" s="30">
        <v>0</v>
      </c>
      <c r="N50" s="30">
        <v>0</v>
      </c>
      <c r="O50" s="30">
        <v>0</v>
      </c>
      <c r="P50" s="31">
        <v>43</v>
      </c>
      <c r="Q50" s="6"/>
      <c r="S50" s="159"/>
    </row>
    <row r="51" spans="2:19" ht="11.25">
      <c r="B51" s="7">
        <v>48</v>
      </c>
      <c r="C51" s="6" t="s">
        <v>98</v>
      </c>
      <c r="D51" s="101" t="s">
        <v>6</v>
      </c>
      <c r="E51" s="7">
        <v>1</v>
      </c>
      <c r="F51" s="30">
        <v>18</v>
      </c>
      <c r="G51" s="30">
        <v>0</v>
      </c>
      <c r="H51" s="30">
        <v>0</v>
      </c>
      <c r="I51" s="30">
        <v>1</v>
      </c>
      <c r="J51" s="7">
        <v>0</v>
      </c>
      <c r="K51" s="7">
        <v>0</v>
      </c>
      <c r="L51" s="7">
        <v>0</v>
      </c>
      <c r="M51" s="30">
        <v>3</v>
      </c>
      <c r="N51" s="30">
        <v>0</v>
      </c>
      <c r="O51" s="30">
        <v>0</v>
      </c>
      <c r="P51" s="31">
        <v>43</v>
      </c>
      <c r="Q51" s="6"/>
      <c r="S51" s="159"/>
    </row>
    <row r="52" spans="2:17" ht="11.25">
      <c r="B52" s="7">
        <v>49</v>
      </c>
      <c r="C52" s="6" t="s">
        <v>46</v>
      </c>
      <c r="D52" s="101" t="s">
        <v>4</v>
      </c>
      <c r="E52" s="7">
        <v>3</v>
      </c>
      <c r="F52" s="30">
        <v>8</v>
      </c>
      <c r="G52" s="30">
        <v>0</v>
      </c>
      <c r="H52" s="30">
        <v>0</v>
      </c>
      <c r="I52" s="30">
        <v>0</v>
      </c>
      <c r="J52" s="7">
        <v>1</v>
      </c>
      <c r="K52" s="7">
        <v>0</v>
      </c>
      <c r="L52" s="7">
        <v>0</v>
      </c>
      <c r="M52" s="30">
        <v>2</v>
      </c>
      <c r="N52" s="30">
        <v>0</v>
      </c>
      <c r="O52" s="30">
        <v>0</v>
      </c>
      <c r="P52" s="31">
        <v>43</v>
      </c>
      <c r="Q52" s="6"/>
    </row>
    <row r="53" spans="2:17" ht="11.25">
      <c r="B53" s="7">
        <v>50</v>
      </c>
      <c r="C53" s="6" t="s">
        <v>239</v>
      </c>
      <c r="D53" s="101" t="s">
        <v>5</v>
      </c>
      <c r="E53" s="7">
        <v>2</v>
      </c>
      <c r="F53" s="30">
        <v>13</v>
      </c>
      <c r="G53" s="30">
        <v>0</v>
      </c>
      <c r="H53" s="30">
        <v>0</v>
      </c>
      <c r="I53" s="30">
        <v>0</v>
      </c>
      <c r="J53" s="7">
        <v>2</v>
      </c>
      <c r="K53" s="7">
        <v>0</v>
      </c>
      <c r="L53" s="7">
        <v>0</v>
      </c>
      <c r="M53" s="30">
        <v>0</v>
      </c>
      <c r="N53" s="30">
        <v>0</v>
      </c>
      <c r="O53" s="30">
        <v>0</v>
      </c>
      <c r="P53" s="31">
        <v>43</v>
      </c>
      <c r="Q53" s="6"/>
    </row>
    <row r="54" spans="2:17" ht="11.25">
      <c r="B54" s="7">
        <v>51</v>
      </c>
      <c r="C54" s="6" t="s">
        <v>251</v>
      </c>
      <c r="D54" s="101" t="s">
        <v>5</v>
      </c>
      <c r="E54" s="7">
        <v>1</v>
      </c>
      <c r="F54" s="30">
        <v>36</v>
      </c>
      <c r="G54" s="30">
        <v>0</v>
      </c>
      <c r="H54" s="30">
        <v>0</v>
      </c>
      <c r="I54" s="30">
        <v>0</v>
      </c>
      <c r="J54" s="7">
        <v>0</v>
      </c>
      <c r="K54" s="7">
        <v>0</v>
      </c>
      <c r="L54" s="7">
        <v>0</v>
      </c>
      <c r="M54" s="30">
        <v>0</v>
      </c>
      <c r="N54" s="30">
        <v>0</v>
      </c>
      <c r="O54" s="30">
        <v>0</v>
      </c>
      <c r="P54" s="31">
        <v>41</v>
      </c>
      <c r="Q54" s="6"/>
    </row>
    <row r="55" spans="2:17" ht="11.25">
      <c r="B55" s="7">
        <v>52</v>
      </c>
      <c r="C55" s="6" t="s">
        <v>259</v>
      </c>
      <c r="D55" s="101" t="s">
        <v>1</v>
      </c>
      <c r="E55" s="7">
        <v>1</v>
      </c>
      <c r="F55" s="30">
        <v>26</v>
      </c>
      <c r="G55" s="30">
        <v>0</v>
      </c>
      <c r="H55" s="30">
        <v>0</v>
      </c>
      <c r="I55" s="30">
        <v>0</v>
      </c>
      <c r="J55" s="7">
        <v>1</v>
      </c>
      <c r="K55" s="7">
        <v>0</v>
      </c>
      <c r="L55" s="7">
        <v>0</v>
      </c>
      <c r="M55" s="30">
        <v>0</v>
      </c>
      <c r="N55" s="30">
        <v>0</v>
      </c>
      <c r="O55" s="30">
        <v>0</v>
      </c>
      <c r="P55" s="31">
        <v>41</v>
      </c>
      <c r="Q55" s="6"/>
    </row>
    <row r="56" spans="2:17" ht="11.25">
      <c r="B56" s="7">
        <v>53</v>
      </c>
      <c r="C56" s="6" t="s">
        <v>71</v>
      </c>
      <c r="D56" s="101" t="s">
        <v>5</v>
      </c>
      <c r="E56" s="7">
        <v>3</v>
      </c>
      <c r="F56" s="30">
        <v>9</v>
      </c>
      <c r="G56" s="30">
        <v>0</v>
      </c>
      <c r="H56" s="30">
        <v>0</v>
      </c>
      <c r="I56" s="30">
        <v>0</v>
      </c>
      <c r="J56" s="7">
        <v>1</v>
      </c>
      <c r="K56" s="7">
        <v>0</v>
      </c>
      <c r="L56" s="7">
        <v>0</v>
      </c>
      <c r="M56" s="30">
        <v>1</v>
      </c>
      <c r="N56" s="30">
        <v>0</v>
      </c>
      <c r="O56" s="30">
        <v>0</v>
      </c>
      <c r="P56" s="31">
        <v>39</v>
      </c>
      <c r="Q56" s="6"/>
    </row>
    <row r="57" spans="2:17" ht="11.25">
      <c r="B57" s="7">
        <v>54</v>
      </c>
      <c r="C57" s="6" t="s">
        <v>115</v>
      </c>
      <c r="D57" s="101" t="s">
        <v>1</v>
      </c>
      <c r="E57" s="7">
        <v>2</v>
      </c>
      <c r="F57" s="30">
        <v>18</v>
      </c>
      <c r="G57" s="30">
        <v>0</v>
      </c>
      <c r="H57" s="30">
        <v>0</v>
      </c>
      <c r="I57" s="30">
        <v>0</v>
      </c>
      <c r="J57" s="7">
        <v>1</v>
      </c>
      <c r="K57" s="7">
        <v>0</v>
      </c>
      <c r="L57" s="7">
        <v>0</v>
      </c>
      <c r="M57" s="30">
        <v>0</v>
      </c>
      <c r="N57" s="30">
        <v>0</v>
      </c>
      <c r="O57" s="30">
        <v>0</v>
      </c>
      <c r="P57" s="31">
        <v>38</v>
      </c>
      <c r="Q57" s="6"/>
    </row>
    <row r="58" spans="2:17" ht="11.25">
      <c r="B58" s="7">
        <v>55</v>
      </c>
      <c r="C58" s="6" t="s">
        <v>66</v>
      </c>
      <c r="D58" s="101" t="s">
        <v>2</v>
      </c>
      <c r="E58" s="7">
        <v>2</v>
      </c>
      <c r="F58" s="30">
        <v>23</v>
      </c>
      <c r="G58" s="30">
        <v>0</v>
      </c>
      <c r="H58" s="30">
        <v>0</v>
      </c>
      <c r="I58" s="30">
        <v>0</v>
      </c>
      <c r="J58" s="7">
        <v>0</v>
      </c>
      <c r="K58" s="7">
        <v>0</v>
      </c>
      <c r="L58" s="7">
        <v>0</v>
      </c>
      <c r="M58" s="30">
        <v>1</v>
      </c>
      <c r="N58" s="30">
        <v>0</v>
      </c>
      <c r="O58" s="30">
        <v>0</v>
      </c>
      <c r="P58" s="31">
        <v>38</v>
      </c>
      <c r="Q58" s="6"/>
    </row>
    <row r="59" spans="2:17" ht="11.25">
      <c r="B59" s="7">
        <v>56</v>
      </c>
      <c r="C59" s="6" t="s">
        <v>63</v>
      </c>
      <c r="D59" s="101" t="s">
        <v>2</v>
      </c>
      <c r="E59" s="7">
        <v>1</v>
      </c>
      <c r="F59" s="30">
        <v>12</v>
      </c>
      <c r="G59" s="30">
        <v>0</v>
      </c>
      <c r="H59" s="30">
        <v>0</v>
      </c>
      <c r="I59" s="30">
        <v>0</v>
      </c>
      <c r="J59" s="7">
        <v>2</v>
      </c>
      <c r="K59" s="7">
        <v>0</v>
      </c>
      <c r="L59" s="7">
        <v>0</v>
      </c>
      <c r="M59" s="30">
        <v>0</v>
      </c>
      <c r="N59" s="30">
        <v>0</v>
      </c>
      <c r="O59" s="30">
        <v>0</v>
      </c>
      <c r="P59" s="31">
        <v>37</v>
      </c>
      <c r="Q59" s="6"/>
    </row>
    <row r="60" spans="2:17" ht="11.25">
      <c r="B60" s="7">
        <v>57</v>
      </c>
      <c r="C60" s="6" t="s">
        <v>40</v>
      </c>
      <c r="D60" s="101" t="s">
        <v>5</v>
      </c>
      <c r="E60" s="7">
        <v>3</v>
      </c>
      <c r="F60" s="30">
        <v>11</v>
      </c>
      <c r="G60" s="30">
        <v>0</v>
      </c>
      <c r="H60" s="30">
        <v>0</v>
      </c>
      <c r="I60" s="30">
        <v>2</v>
      </c>
      <c r="J60" s="7">
        <v>0</v>
      </c>
      <c r="K60" s="7">
        <v>0</v>
      </c>
      <c r="L60" s="7">
        <v>0</v>
      </c>
      <c r="M60" s="30">
        <v>0</v>
      </c>
      <c r="N60" s="30">
        <v>0</v>
      </c>
      <c r="O60" s="30">
        <v>0</v>
      </c>
      <c r="P60" s="31">
        <v>36</v>
      </c>
      <c r="Q60" s="6"/>
    </row>
    <row r="61" spans="2:19" ht="11.25">
      <c r="B61" s="7">
        <v>58</v>
      </c>
      <c r="C61" s="6" t="s">
        <v>38</v>
      </c>
      <c r="D61" s="101" t="s">
        <v>6</v>
      </c>
      <c r="E61" s="7">
        <v>3</v>
      </c>
      <c r="F61" s="30">
        <v>10</v>
      </c>
      <c r="G61" s="30">
        <v>0</v>
      </c>
      <c r="H61" s="30">
        <v>0</v>
      </c>
      <c r="I61" s="30">
        <v>1</v>
      </c>
      <c r="J61" s="7">
        <v>0</v>
      </c>
      <c r="K61" s="7">
        <v>0</v>
      </c>
      <c r="L61" s="7">
        <v>0</v>
      </c>
      <c r="M61" s="30">
        <v>1</v>
      </c>
      <c r="N61" s="30">
        <v>0</v>
      </c>
      <c r="O61" s="30">
        <v>0</v>
      </c>
      <c r="P61" s="31">
        <v>35</v>
      </c>
      <c r="Q61" s="6"/>
      <c r="S61" s="159"/>
    </row>
    <row r="62" spans="2:19" ht="11.25">
      <c r="B62" s="7">
        <v>59</v>
      </c>
      <c r="C62" s="6" t="s">
        <v>16</v>
      </c>
      <c r="D62" s="101" t="s">
        <v>3</v>
      </c>
      <c r="E62" s="7">
        <v>4</v>
      </c>
      <c r="F62" s="30">
        <v>10</v>
      </c>
      <c r="G62" s="30">
        <v>0</v>
      </c>
      <c r="H62" s="30">
        <v>0</v>
      </c>
      <c r="I62" s="30">
        <v>0</v>
      </c>
      <c r="J62" s="7">
        <v>0</v>
      </c>
      <c r="K62" s="7">
        <v>0</v>
      </c>
      <c r="L62" s="7">
        <v>0</v>
      </c>
      <c r="M62" s="30">
        <v>1</v>
      </c>
      <c r="N62" s="30">
        <v>0</v>
      </c>
      <c r="O62" s="30">
        <v>0</v>
      </c>
      <c r="P62" s="31">
        <v>35</v>
      </c>
      <c r="Q62" s="6"/>
      <c r="S62" s="159"/>
    </row>
    <row r="63" spans="2:17" ht="11.25">
      <c r="B63" s="7">
        <v>60</v>
      </c>
      <c r="C63" s="6" t="s">
        <v>89</v>
      </c>
      <c r="D63" s="101" t="s">
        <v>1</v>
      </c>
      <c r="E63" s="7">
        <v>1</v>
      </c>
      <c r="F63" s="30">
        <v>30</v>
      </c>
      <c r="G63" s="30">
        <v>0</v>
      </c>
      <c r="H63" s="30">
        <v>0</v>
      </c>
      <c r="I63" s="30">
        <v>0</v>
      </c>
      <c r="J63" s="7">
        <v>0</v>
      </c>
      <c r="K63" s="7">
        <v>0</v>
      </c>
      <c r="L63" s="7">
        <v>0</v>
      </c>
      <c r="M63" s="30">
        <v>0</v>
      </c>
      <c r="N63" s="30">
        <v>0</v>
      </c>
      <c r="O63" s="30">
        <v>0</v>
      </c>
      <c r="P63" s="31">
        <v>35</v>
      </c>
      <c r="Q63" s="6"/>
    </row>
    <row r="64" spans="2:19" ht="11.25">
      <c r="B64" s="7">
        <v>61</v>
      </c>
      <c r="C64" s="6" t="s">
        <v>84</v>
      </c>
      <c r="D64" s="101" t="s">
        <v>6</v>
      </c>
      <c r="E64" s="7">
        <v>1</v>
      </c>
      <c r="F64" s="30">
        <v>12</v>
      </c>
      <c r="G64" s="30">
        <v>0</v>
      </c>
      <c r="H64" s="30">
        <v>0</v>
      </c>
      <c r="I64" s="30">
        <v>1</v>
      </c>
      <c r="J64" s="7">
        <v>0</v>
      </c>
      <c r="K64" s="7">
        <v>0</v>
      </c>
      <c r="L64" s="7">
        <v>0</v>
      </c>
      <c r="M64" s="30">
        <v>2</v>
      </c>
      <c r="N64" s="30">
        <v>0</v>
      </c>
      <c r="O64" s="30">
        <v>0</v>
      </c>
      <c r="P64" s="31">
        <v>32</v>
      </c>
      <c r="Q64" s="6"/>
      <c r="S64" s="159"/>
    </row>
    <row r="65" spans="2:17" ht="11.25">
      <c r="B65" s="7">
        <v>62</v>
      </c>
      <c r="C65" s="6" t="s">
        <v>70</v>
      </c>
      <c r="D65" s="101" t="s">
        <v>5</v>
      </c>
      <c r="E65" s="7">
        <v>2</v>
      </c>
      <c r="F65" s="30">
        <v>7</v>
      </c>
      <c r="G65" s="30">
        <v>0</v>
      </c>
      <c r="H65" s="30">
        <v>0</v>
      </c>
      <c r="I65" s="30">
        <v>1</v>
      </c>
      <c r="J65" s="7">
        <v>0</v>
      </c>
      <c r="K65" s="7">
        <v>0</v>
      </c>
      <c r="L65" s="7">
        <v>0</v>
      </c>
      <c r="M65" s="30">
        <v>2</v>
      </c>
      <c r="N65" s="30">
        <v>0</v>
      </c>
      <c r="O65" s="30">
        <v>0</v>
      </c>
      <c r="P65" s="31">
        <v>32</v>
      </c>
      <c r="Q65" s="6"/>
    </row>
    <row r="66" spans="2:17" ht="11.25">
      <c r="B66" s="7">
        <v>63</v>
      </c>
      <c r="C66" s="6" t="s">
        <v>122</v>
      </c>
      <c r="D66" s="101" t="s">
        <v>2</v>
      </c>
      <c r="E66" s="7">
        <v>3</v>
      </c>
      <c r="F66" s="30">
        <v>2</v>
      </c>
      <c r="G66" s="30">
        <v>0</v>
      </c>
      <c r="H66" s="30">
        <v>0</v>
      </c>
      <c r="I66" s="30">
        <v>1</v>
      </c>
      <c r="J66" s="7">
        <v>1</v>
      </c>
      <c r="K66" s="7">
        <v>0</v>
      </c>
      <c r="L66" s="7">
        <v>0</v>
      </c>
      <c r="M66" s="30">
        <v>0</v>
      </c>
      <c r="N66" s="30">
        <v>0</v>
      </c>
      <c r="O66" s="30">
        <v>0</v>
      </c>
      <c r="P66" s="31">
        <v>32</v>
      </c>
      <c r="Q66" s="6"/>
    </row>
    <row r="67" spans="2:17" ht="11.25">
      <c r="B67" s="7">
        <v>64</v>
      </c>
      <c r="C67" s="6" t="s">
        <v>51</v>
      </c>
      <c r="D67" s="101" t="s">
        <v>4</v>
      </c>
      <c r="E67" s="7">
        <v>3</v>
      </c>
      <c r="F67" s="30">
        <v>6</v>
      </c>
      <c r="G67" s="30">
        <v>0</v>
      </c>
      <c r="H67" s="30">
        <v>0</v>
      </c>
      <c r="I67" s="30">
        <v>0</v>
      </c>
      <c r="J67" s="7">
        <v>0</v>
      </c>
      <c r="K67" s="7">
        <v>0</v>
      </c>
      <c r="L67" s="7">
        <v>0</v>
      </c>
      <c r="M67" s="30">
        <v>2</v>
      </c>
      <c r="N67" s="30">
        <v>0</v>
      </c>
      <c r="O67" s="30">
        <v>0</v>
      </c>
      <c r="P67" s="31">
        <v>31</v>
      </c>
      <c r="Q67" s="6"/>
    </row>
    <row r="68" spans="2:19" ht="11.25">
      <c r="B68" s="7">
        <v>65</v>
      </c>
      <c r="C68" s="6" t="s">
        <v>107</v>
      </c>
      <c r="D68" s="101" t="s">
        <v>3</v>
      </c>
      <c r="E68" s="7">
        <v>3</v>
      </c>
      <c r="F68" s="30">
        <v>0</v>
      </c>
      <c r="G68" s="30">
        <v>0</v>
      </c>
      <c r="H68" s="30">
        <v>0</v>
      </c>
      <c r="I68" s="30">
        <v>0</v>
      </c>
      <c r="J68" s="7">
        <v>0</v>
      </c>
      <c r="K68" s="7">
        <v>0</v>
      </c>
      <c r="L68" s="7">
        <v>0</v>
      </c>
      <c r="M68" s="30">
        <v>0</v>
      </c>
      <c r="N68" s="30">
        <v>3</v>
      </c>
      <c r="O68" s="30">
        <v>0</v>
      </c>
      <c r="P68" s="31">
        <v>30</v>
      </c>
      <c r="Q68" s="6"/>
      <c r="S68" s="159"/>
    </row>
    <row r="69" spans="2:17" ht="11.25">
      <c r="B69" s="7">
        <v>66</v>
      </c>
      <c r="C69" s="6" t="s">
        <v>224</v>
      </c>
      <c r="D69" s="101" t="s">
        <v>2</v>
      </c>
      <c r="E69" s="7">
        <v>1</v>
      </c>
      <c r="F69" s="30">
        <v>0</v>
      </c>
      <c r="G69" s="30">
        <v>0</v>
      </c>
      <c r="H69" s="30">
        <v>0</v>
      </c>
      <c r="I69" s="30">
        <v>0</v>
      </c>
      <c r="J69" s="7">
        <v>1</v>
      </c>
      <c r="K69" s="7">
        <v>0</v>
      </c>
      <c r="L69" s="7">
        <v>0</v>
      </c>
      <c r="M69" s="30">
        <v>3</v>
      </c>
      <c r="N69" s="30">
        <v>0</v>
      </c>
      <c r="O69" s="30">
        <v>0</v>
      </c>
      <c r="P69" s="31">
        <v>30</v>
      </c>
      <c r="Q69" s="6"/>
    </row>
    <row r="70" spans="2:19" ht="11.25">
      <c r="B70" s="7">
        <v>67</v>
      </c>
      <c r="C70" s="6" t="s">
        <v>9</v>
      </c>
      <c r="D70" s="101" t="s">
        <v>6</v>
      </c>
      <c r="E70" s="7">
        <v>1</v>
      </c>
      <c r="F70" s="30">
        <v>22</v>
      </c>
      <c r="G70" s="30">
        <v>0</v>
      </c>
      <c r="H70" s="30">
        <v>0</v>
      </c>
      <c r="I70" s="30">
        <v>0</v>
      </c>
      <c r="J70" s="7">
        <v>0</v>
      </c>
      <c r="K70" s="7">
        <v>0</v>
      </c>
      <c r="L70" s="7">
        <v>0</v>
      </c>
      <c r="M70" s="30">
        <v>0</v>
      </c>
      <c r="N70" s="30">
        <v>0</v>
      </c>
      <c r="O70" s="30">
        <v>0</v>
      </c>
      <c r="P70" s="31">
        <v>27</v>
      </c>
      <c r="Q70" s="6"/>
      <c r="S70" s="159"/>
    </row>
    <row r="71" spans="2:19" ht="11.25">
      <c r="B71" s="7">
        <v>68</v>
      </c>
      <c r="C71" s="6" t="s">
        <v>43</v>
      </c>
      <c r="D71" s="101" t="s">
        <v>3</v>
      </c>
      <c r="E71" s="7">
        <v>1</v>
      </c>
      <c r="F71" s="30">
        <v>2</v>
      </c>
      <c r="G71" s="30">
        <v>0</v>
      </c>
      <c r="H71" s="30">
        <v>0</v>
      </c>
      <c r="I71" s="30">
        <v>0</v>
      </c>
      <c r="J71" s="7">
        <v>2</v>
      </c>
      <c r="K71" s="7">
        <v>0</v>
      </c>
      <c r="L71" s="7">
        <v>0</v>
      </c>
      <c r="M71" s="30">
        <v>0</v>
      </c>
      <c r="N71" s="30">
        <v>0</v>
      </c>
      <c r="O71" s="30">
        <v>0</v>
      </c>
      <c r="P71" s="31">
        <v>27</v>
      </c>
      <c r="Q71" s="6"/>
      <c r="S71" s="159"/>
    </row>
    <row r="72" spans="2:17" ht="11.25">
      <c r="B72" s="7">
        <v>69</v>
      </c>
      <c r="C72" s="6" t="s">
        <v>69</v>
      </c>
      <c r="D72" s="101" t="s">
        <v>5</v>
      </c>
      <c r="E72" s="7">
        <v>3</v>
      </c>
      <c r="F72" s="30">
        <v>11</v>
      </c>
      <c r="G72" s="30">
        <v>0</v>
      </c>
      <c r="H72" s="30">
        <v>0</v>
      </c>
      <c r="I72" s="30">
        <v>0</v>
      </c>
      <c r="J72" s="7">
        <v>0</v>
      </c>
      <c r="K72" s="7">
        <v>0</v>
      </c>
      <c r="L72" s="7">
        <v>0</v>
      </c>
      <c r="M72" s="30">
        <v>0</v>
      </c>
      <c r="N72" s="30">
        <v>0</v>
      </c>
      <c r="O72" s="30">
        <v>0</v>
      </c>
      <c r="P72" s="31">
        <v>26</v>
      </c>
      <c r="Q72" s="6"/>
    </row>
    <row r="73" spans="2:19" ht="11.25">
      <c r="B73" s="7">
        <v>70</v>
      </c>
      <c r="C73" s="6" t="s">
        <v>39</v>
      </c>
      <c r="D73" s="101" t="s">
        <v>6</v>
      </c>
      <c r="E73" s="7">
        <v>1</v>
      </c>
      <c r="F73" s="30">
        <v>0</v>
      </c>
      <c r="G73" s="30">
        <v>0</v>
      </c>
      <c r="H73" s="30">
        <v>0</v>
      </c>
      <c r="I73" s="30">
        <v>0</v>
      </c>
      <c r="J73" s="7">
        <v>2</v>
      </c>
      <c r="K73" s="7">
        <v>0</v>
      </c>
      <c r="L73" s="7">
        <v>0</v>
      </c>
      <c r="M73" s="30">
        <v>0</v>
      </c>
      <c r="N73" s="30">
        <v>0</v>
      </c>
      <c r="O73" s="30">
        <v>0</v>
      </c>
      <c r="P73" s="31">
        <v>25</v>
      </c>
      <c r="Q73" s="6"/>
      <c r="S73" s="159"/>
    </row>
    <row r="74" spans="2:17" ht="11.25">
      <c r="B74" s="7">
        <v>71</v>
      </c>
      <c r="C74" s="6" t="s">
        <v>31</v>
      </c>
      <c r="D74" s="101" t="s">
        <v>4</v>
      </c>
      <c r="E74" s="7">
        <v>3</v>
      </c>
      <c r="F74" s="30">
        <v>0</v>
      </c>
      <c r="G74" s="30">
        <v>0</v>
      </c>
      <c r="H74" s="30">
        <v>0</v>
      </c>
      <c r="I74" s="30">
        <v>0</v>
      </c>
      <c r="J74" s="7">
        <v>1</v>
      </c>
      <c r="K74" s="7">
        <v>0</v>
      </c>
      <c r="L74" s="7">
        <v>0</v>
      </c>
      <c r="M74" s="30">
        <v>0</v>
      </c>
      <c r="N74" s="30">
        <v>0</v>
      </c>
      <c r="O74" s="30">
        <v>0</v>
      </c>
      <c r="P74" s="31">
        <v>25</v>
      </c>
      <c r="Q74" s="6"/>
    </row>
    <row r="75" spans="2:17" ht="11.25">
      <c r="B75" s="7">
        <v>72</v>
      </c>
      <c r="C75" s="6" t="s">
        <v>123</v>
      </c>
      <c r="D75" s="101" t="s">
        <v>4</v>
      </c>
      <c r="E75" s="7">
        <v>1</v>
      </c>
      <c r="F75" s="30">
        <v>0</v>
      </c>
      <c r="G75" s="30">
        <v>0</v>
      </c>
      <c r="H75" s="30">
        <v>0</v>
      </c>
      <c r="I75" s="30">
        <v>0</v>
      </c>
      <c r="J75" s="7">
        <v>2</v>
      </c>
      <c r="K75" s="7">
        <v>0</v>
      </c>
      <c r="L75" s="7">
        <v>0</v>
      </c>
      <c r="M75" s="30">
        <v>0</v>
      </c>
      <c r="N75" s="30">
        <v>0</v>
      </c>
      <c r="O75" s="30">
        <v>0</v>
      </c>
      <c r="P75" s="31">
        <v>25</v>
      </c>
      <c r="Q75" s="6"/>
    </row>
    <row r="76" spans="2:17" ht="11.25">
      <c r="B76" s="7">
        <v>73</v>
      </c>
      <c r="C76" s="6" t="s">
        <v>238</v>
      </c>
      <c r="D76" s="101" t="s">
        <v>5</v>
      </c>
      <c r="E76" s="7">
        <v>1</v>
      </c>
      <c r="F76" s="30">
        <v>5</v>
      </c>
      <c r="G76" s="30">
        <v>0</v>
      </c>
      <c r="H76" s="30">
        <v>0</v>
      </c>
      <c r="I76" s="30">
        <v>1</v>
      </c>
      <c r="J76" s="7">
        <v>1</v>
      </c>
      <c r="K76" s="7">
        <v>0</v>
      </c>
      <c r="L76" s="7">
        <v>0</v>
      </c>
      <c r="M76" s="30">
        <v>0</v>
      </c>
      <c r="N76" s="30">
        <v>0</v>
      </c>
      <c r="O76" s="30">
        <v>0</v>
      </c>
      <c r="P76" s="31">
        <v>25</v>
      </c>
      <c r="Q76" s="6"/>
    </row>
    <row r="77" spans="2:17" ht="11.25">
      <c r="B77" s="7">
        <v>74</v>
      </c>
      <c r="C77" s="6" t="s">
        <v>260</v>
      </c>
      <c r="D77" s="101" t="s">
        <v>1</v>
      </c>
      <c r="E77" s="7">
        <v>1</v>
      </c>
      <c r="F77" s="30">
        <v>0</v>
      </c>
      <c r="G77" s="30">
        <v>0</v>
      </c>
      <c r="H77" s="30">
        <v>0</v>
      </c>
      <c r="I77" s="30">
        <v>0</v>
      </c>
      <c r="J77" s="7">
        <v>2</v>
      </c>
      <c r="K77" s="7">
        <v>0</v>
      </c>
      <c r="L77" s="7">
        <v>0</v>
      </c>
      <c r="M77" s="30">
        <v>0</v>
      </c>
      <c r="N77" s="30">
        <v>0</v>
      </c>
      <c r="O77" s="30">
        <v>0</v>
      </c>
      <c r="P77" s="31">
        <v>25</v>
      </c>
      <c r="Q77" s="6"/>
    </row>
    <row r="78" spans="2:17" ht="11.25">
      <c r="B78" s="7">
        <v>75</v>
      </c>
      <c r="C78" s="6" t="s">
        <v>266</v>
      </c>
      <c r="D78" s="101" t="s">
        <v>2</v>
      </c>
      <c r="E78" s="7">
        <v>1</v>
      </c>
      <c r="F78" s="30">
        <v>15</v>
      </c>
      <c r="G78" s="30">
        <v>0</v>
      </c>
      <c r="H78" s="30">
        <v>0</v>
      </c>
      <c r="I78" s="30">
        <v>0</v>
      </c>
      <c r="J78" s="7">
        <v>0</v>
      </c>
      <c r="K78" s="7">
        <v>0</v>
      </c>
      <c r="L78" s="7">
        <v>0</v>
      </c>
      <c r="M78" s="30">
        <v>1</v>
      </c>
      <c r="N78" s="30">
        <v>0</v>
      </c>
      <c r="O78" s="30">
        <v>0</v>
      </c>
      <c r="P78" s="31">
        <v>25</v>
      </c>
      <c r="Q78" s="6"/>
    </row>
    <row r="79" spans="2:21" ht="11.25">
      <c r="B79" s="7">
        <v>76</v>
      </c>
      <c r="C79" s="6" t="s">
        <v>113</v>
      </c>
      <c r="D79" s="101" t="s">
        <v>4</v>
      </c>
      <c r="E79" s="7">
        <v>2</v>
      </c>
      <c r="F79" s="30">
        <v>4</v>
      </c>
      <c r="G79" s="30">
        <v>0</v>
      </c>
      <c r="H79" s="30">
        <v>0</v>
      </c>
      <c r="I79" s="30">
        <v>0</v>
      </c>
      <c r="J79" s="7">
        <v>0</v>
      </c>
      <c r="K79" s="7">
        <v>0</v>
      </c>
      <c r="L79" s="7">
        <v>0</v>
      </c>
      <c r="M79" s="30">
        <v>2</v>
      </c>
      <c r="N79" s="30">
        <v>0</v>
      </c>
      <c r="O79" s="30">
        <v>0</v>
      </c>
      <c r="P79" s="31">
        <v>24</v>
      </c>
      <c r="Q79" s="6"/>
      <c r="T79" s="26"/>
      <c r="U79" s="26"/>
    </row>
    <row r="80" spans="2:17" ht="11.25">
      <c r="B80" s="7">
        <v>77</v>
      </c>
      <c r="C80" s="6" t="s">
        <v>23</v>
      </c>
      <c r="D80" s="101" t="s">
        <v>5</v>
      </c>
      <c r="E80" s="7">
        <v>2</v>
      </c>
      <c r="F80" s="30">
        <v>8</v>
      </c>
      <c r="G80" s="30">
        <v>0</v>
      </c>
      <c r="H80" s="30">
        <v>0</v>
      </c>
      <c r="I80" s="30">
        <v>0</v>
      </c>
      <c r="J80" s="7">
        <v>0</v>
      </c>
      <c r="K80" s="7">
        <v>0</v>
      </c>
      <c r="L80" s="7">
        <v>0</v>
      </c>
      <c r="M80" s="30">
        <v>1</v>
      </c>
      <c r="N80" s="30">
        <v>0</v>
      </c>
      <c r="O80" s="30">
        <v>0</v>
      </c>
      <c r="P80" s="31">
        <v>23</v>
      </c>
      <c r="Q80" s="6"/>
    </row>
    <row r="81" spans="2:17" ht="11.25">
      <c r="B81" s="7">
        <v>78</v>
      </c>
      <c r="C81" s="6" t="s">
        <v>55</v>
      </c>
      <c r="D81" s="101" t="s">
        <v>1</v>
      </c>
      <c r="E81" s="7">
        <v>1</v>
      </c>
      <c r="F81" s="30">
        <v>3</v>
      </c>
      <c r="G81" s="30">
        <v>0</v>
      </c>
      <c r="H81" s="30">
        <v>0</v>
      </c>
      <c r="I81" s="30">
        <v>0</v>
      </c>
      <c r="J81" s="7">
        <v>0</v>
      </c>
      <c r="K81" s="7">
        <v>0</v>
      </c>
      <c r="L81" s="7">
        <v>0</v>
      </c>
      <c r="M81" s="30">
        <v>2</v>
      </c>
      <c r="N81" s="30">
        <v>0</v>
      </c>
      <c r="O81" s="30">
        <v>1</v>
      </c>
      <c r="P81" s="31">
        <v>23</v>
      </c>
      <c r="Q81" s="6"/>
    </row>
    <row r="82" spans="2:17" ht="11.25">
      <c r="B82" s="7">
        <v>79</v>
      </c>
      <c r="C82" s="6" t="s">
        <v>47</v>
      </c>
      <c r="D82" s="101" t="s">
        <v>4</v>
      </c>
      <c r="E82" s="7">
        <v>1</v>
      </c>
      <c r="F82" s="30">
        <v>17</v>
      </c>
      <c r="G82" s="30">
        <v>0</v>
      </c>
      <c r="H82" s="30">
        <v>0</v>
      </c>
      <c r="I82" s="30">
        <v>0</v>
      </c>
      <c r="J82" s="7">
        <v>0</v>
      </c>
      <c r="K82" s="7">
        <v>0</v>
      </c>
      <c r="L82" s="7">
        <v>0</v>
      </c>
      <c r="M82" s="30">
        <v>0</v>
      </c>
      <c r="N82" s="30">
        <v>0</v>
      </c>
      <c r="O82" s="30">
        <v>0</v>
      </c>
      <c r="P82" s="31">
        <v>22</v>
      </c>
      <c r="Q82" s="6"/>
    </row>
    <row r="83" spans="2:17" ht="11.25">
      <c r="B83" s="7">
        <v>80</v>
      </c>
      <c r="C83" s="6" t="s">
        <v>244</v>
      </c>
      <c r="D83" s="101" t="s">
        <v>4</v>
      </c>
      <c r="E83" s="7">
        <v>1</v>
      </c>
      <c r="F83" s="30">
        <v>6</v>
      </c>
      <c r="G83" s="30">
        <v>0</v>
      </c>
      <c r="H83" s="30">
        <v>0</v>
      </c>
      <c r="I83" s="30">
        <v>0</v>
      </c>
      <c r="J83" s="7">
        <v>1</v>
      </c>
      <c r="K83" s="7">
        <v>0</v>
      </c>
      <c r="L83" s="7">
        <v>0</v>
      </c>
      <c r="M83" s="30">
        <v>0</v>
      </c>
      <c r="N83" s="30">
        <v>0</v>
      </c>
      <c r="O83" s="30">
        <v>0</v>
      </c>
      <c r="P83" s="31">
        <v>21</v>
      </c>
      <c r="Q83" s="6"/>
    </row>
    <row r="84" spans="2:17" ht="11.25">
      <c r="B84" s="7">
        <v>81</v>
      </c>
      <c r="C84" s="6" t="s">
        <v>58</v>
      </c>
      <c r="D84" s="101" t="s">
        <v>2</v>
      </c>
      <c r="E84" s="7">
        <v>4</v>
      </c>
      <c r="F84" s="30">
        <v>1</v>
      </c>
      <c r="G84" s="30">
        <v>0</v>
      </c>
      <c r="H84" s="30">
        <v>0</v>
      </c>
      <c r="I84" s="30">
        <v>0</v>
      </c>
      <c r="J84" s="7">
        <v>0</v>
      </c>
      <c r="K84" s="7">
        <v>0</v>
      </c>
      <c r="L84" s="7">
        <v>0</v>
      </c>
      <c r="M84" s="30">
        <v>0</v>
      </c>
      <c r="N84" s="30">
        <v>0</v>
      </c>
      <c r="O84" s="30">
        <v>0</v>
      </c>
      <c r="P84" s="31">
        <v>21</v>
      </c>
      <c r="Q84" s="6"/>
    </row>
    <row r="85" spans="2:17" ht="11.25">
      <c r="B85" s="7">
        <v>82</v>
      </c>
      <c r="C85" s="6" t="s">
        <v>62</v>
      </c>
      <c r="D85" s="101" t="s">
        <v>2</v>
      </c>
      <c r="E85" s="7">
        <v>2</v>
      </c>
      <c r="F85" s="30">
        <v>11</v>
      </c>
      <c r="G85" s="30">
        <v>0</v>
      </c>
      <c r="H85" s="30">
        <v>0</v>
      </c>
      <c r="I85" s="30">
        <v>0</v>
      </c>
      <c r="J85" s="7">
        <v>0</v>
      </c>
      <c r="K85" s="7">
        <v>0</v>
      </c>
      <c r="L85" s="7">
        <v>0</v>
      </c>
      <c r="M85" s="30">
        <v>0</v>
      </c>
      <c r="N85" s="30">
        <v>0</v>
      </c>
      <c r="O85" s="30">
        <v>0</v>
      </c>
      <c r="P85" s="31">
        <v>21</v>
      </c>
      <c r="Q85" s="6"/>
    </row>
    <row r="86" spans="1:21" ht="11.25">
      <c r="A86" s="4"/>
      <c r="B86" s="7">
        <v>83</v>
      </c>
      <c r="C86" s="6" t="s">
        <v>25</v>
      </c>
      <c r="D86" s="101" t="s">
        <v>4</v>
      </c>
      <c r="E86" s="7">
        <v>2</v>
      </c>
      <c r="F86" s="30">
        <v>0</v>
      </c>
      <c r="G86" s="30">
        <v>0</v>
      </c>
      <c r="H86" s="30">
        <v>0</v>
      </c>
      <c r="I86" s="30">
        <v>0</v>
      </c>
      <c r="J86" s="7">
        <v>0</v>
      </c>
      <c r="K86" s="7">
        <v>0</v>
      </c>
      <c r="L86" s="7">
        <v>0</v>
      </c>
      <c r="M86" s="30">
        <v>1</v>
      </c>
      <c r="N86" s="30">
        <v>1</v>
      </c>
      <c r="O86" s="30">
        <v>0</v>
      </c>
      <c r="P86" s="31">
        <v>20</v>
      </c>
      <c r="Q86" s="6"/>
      <c r="T86" s="26"/>
      <c r="U86" s="26"/>
    </row>
    <row r="87" spans="1:21" ht="11.25">
      <c r="A87" s="1"/>
      <c r="B87" s="7">
        <v>84</v>
      </c>
      <c r="C87" s="6" t="s">
        <v>111</v>
      </c>
      <c r="D87" s="101" t="s">
        <v>4</v>
      </c>
      <c r="E87" s="7">
        <v>2</v>
      </c>
      <c r="F87" s="30">
        <v>0</v>
      </c>
      <c r="G87" s="30">
        <v>0</v>
      </c>
      <c r="H87" s="30">
        <v>0</v>
      </c>
      <c r="I87" s="30">
        <v>0</v>
      </c>
      <c r="J87" s="7">
        <v>1</v>
      </c>
      <c r="K87" s="7">
        <v>0</v>
      </c>
      <c r="L87" s="7">
        <v>0</v>
      </c>
      <c r="M87" s="30">
        <v>0</v>
      </c>
      <c r="N87" s="30">
        <v>0</v>
      </c>
      <c r="O87" s="30">
        <v>0</v>
      </c>
      <c r="P87" s="31">
        <v>20</v>
      </c>
      <c r="Q87" s="6"/>
      <c r="T87" s="26"/>
      <c r="U87" s="26"/>
    </row>
    <row r="88" spans="2:17" ht="11.25">
      <c r="B88" s="7">
        <v>85</v>
      </c>
      <c r="C88" s="6" t="s">
        <v>50</v>
      </c>
      <c r="D88" s="101" t="s">
        <v>4</v>
      </c>
      <c r="E88" s="7">
        <v>3</v>
      </c>
      <c r="F88" s="30">
        <v>5</v>
      </c>
      <c r="G88" s="30">
        <v>0</v>
      </c>
      <c r="H88" s="30">
        <v>0</v>
      </c>
      <c r="I88" s="30">
        <v>0</v>
      </c>
      <c r="J88" s="7">
        <v>0</v>
      </c>
      <c r="K88" s="7">
        <v>0</v>
      </c>
      <c r="L88" s="7">
        <v>0</v>
      </c>
      <c r="M88" s="30">
        <v>0</v>
      </c>
      <c r="N88" s="30">
        <v>0</v>
      </c>
      <c r="O88" s="30">
        <v>0</v>
      </c>
      <c r="P88" s="31">
        <v>20</v>
      </c>
      <c r="Q88" s="6"/>
    </row>
    <row r="89" spans="2:17" ht="11.25">
      <c r="B89" s="7">
        <v>86</v>
      </c>
      <c r="C89" s="6" t="s">
        <v>67</v>
      </c>
      <c r="D89" s="101" t="s">
        <v>2</v>
      </c>
      <c r="E89" s="7">
        <v>2</v>
      </c>
      <c r="F89" s="30">
        <v>0</v>
      </c>
      <c r="G89" s="30">
        <v>0</v>
      </c>
      <c r="H89" s="30">
        <v>0</v>
      </c>
      <c r="I89" s="30">
        <v>1</v>
      </c>
      <c r="J89" s="7">
        <v>0</v>
      </c>
      <c r="K89" s="7">
        <v>0</v>
      </c>
      <c r="L89" s="7">
        <v>0</v>
      </c>
      <c r="M89" s="30">
        <v>1</v>
      </c>
      <c r="N89" s="30">
        <v>0</v>
      </c>
      <c r="O89" s="30">
        <v>0</v>
      </c>
      <c r="P89" s="31">
        <v>20</v>
      </c>
      <c r="Q89" s="6"/>
    </row>
    <row r="90" spans="2:17" ht="11.25">
      <c r="B90" s="7">
        <v>87</v>
      </c>
      <c r="C90" s="6" t="s">
        <v>65</v>
      </c>
      <c r="D90" s="101" t="s">
        <v>2</v>
      </c>
      <c r="E90" s="7">
        <v>1</v>
      </c>
      <c r="F90" s="30">
        <v>0</v>
      </c>
      <c r="G90" s="30">
        <v>0</v>
      </c>
      <c r="H90" s="30">
        <v>0</v>
      </c>
      <c r="I90" s="30">
        <v>0</v>
      </c>
      <c r="J90" s="7">
        <v>1</v>
      </c>
      <c r="K90" s="7">
        <v>0</v>
      </c>
      <c r="L90" s="7">
        <v>0</v>
      </c>
      <c r="M90" s="30">
        <v>1</v>
      </c>
      <c r="N90" s="30">
        <v>0</v>
      </c>
      <c r="O90" s="30">
        <v>0</v>
      </c>
      <c r="P90" s="31">
        <v>20</v>
      </c>
      <c r="Q90" s="6"/>
    </row>
    <row r="91" spans="2:19" ht="11.25">
      <c r="B91" s="7">
        <v>88</v>
      </c>
      <c r="C91" s="6" t="s">
        <v>11</v>
      </c>
      <c r="D91" s="101" t="s">
        <v>6</v>
      </c>
      <c r="E91" s="7">
        <v>3</v>
      </c>
      <c r="F91" s="30">
        <v>2</v>
      </c>
      <c r="G91" s="30">
        <v>0</v>
      </c>
      <c r="H91" s="30">
        <v>0</v>
      </c>
      <c r="I91" s="30">
        <v>0</v>
      </c>
      <c r="J91" s="7">
        <v>0</v>
      </c>
      <c r="K91" s="7">
        <v>0</v>
      </c>
      <c r="L91" s="7">
        <v>0</v>
      </c>
      <c r="M91" s="30">
        <v>0</v>
      </c>
      <c r="N91" s="30">
        <v>0</v>
      </c>
      <c r="O91" s="30">
        <v>0</v>
      </c>
      <c r="P91" s="31">
        <v>17</v>
      </c>
      <c r="Q91" s="6"/>
      <c r="S91" s="159"/>
    </row>
    <row r="92" spans="2:17" ht="11.25">
      <c r="B92" s="7">
        <v>89</v>
      </c>
      <c r="C92" s="6" t="s">
        <v>240</v>
      </c>
      <c r="D92" s="101" t="s">
        <v>5</v>
      </c>
      <c r="E92" s="7">
        <v>3</v>
      </c>
      <c r="F92" s="30">
        <v>2</v>
      </c>
      <c r="G92" s="30">
        <v>0</v>
      </c>
      <c r="H92" s="30">
        <v>0</v>
      </c>
      <c r="I92" s="30">
        <v>0</v>
      </c>
      <c r="J92" s="7">
        <v>0</v>
      </c>
      <c r="K92" s="7">
        <v>0</v>
      </c>
      <c r="L92" s="7">
        <v>0</v>
      </c>
      <c r="M92" s="30">
        <v>0</v>
      </c>
      <c r="N92" s="30">
        <v>0</v>
      </c>
      <c r="O92" s="30">
        <v>0</v>
      </c>
      <c r="P92" s="31">
        <v>17</v>
      </c>
      <c r="Q92" s="6"/>
    </row>
    <row r="93" spans="2:19" ht="11.25">
      <c r="B93" s="7">
        <v>90</v>
      </c>
      <c r="C93" s="6" t="s">
        <v>52</v>
      </c>
      <c r="D93" s="101" t="s">
        <v>6</v>
      </c>
      <c r="E93" s="7">
        <v>2</v>
      </c>
      <c r="F93" s="30">
        <v>6</v>
      </c>
      <c r="G93" s="30">
        <v>0</v>
      </c>
      <c r="H93" s="30">
        <v>0</v>
      </c>
      <c r="I93" s="30">
        <v>0</v>
      </c>
      <c r="J93" s="7">
        <v>0</v>
      </c>
      <c r="K93" s="7">
        <v>0</v>
      </c>
      <c r="L93" s="7">
        <v>0</v>
      </c>
      <c r="M93" s="30">
        <v>0</v>
      </c>
      <c r="N93" s="30">
        <v>0</v>
      </c>
      <c r="O93" s="30">
        <v>0</v>
      </c>
      <c r="P93" s="31">
        <v>16</v>
      </c>
      <c r="Q93" s="6"/>
      <c r="S93" s="159"/>
    </row>
    <row r="94" spans="2:19" ht="11.25">
      <c r="B94" s="7">
        <v>91</v>
      </c>
      <c r="C94" s="6" t="s">
        <v>230</v>
      </c>
      <c r="D94" s="101" t="s">
        <v>3</v>
      </c>
      <c r="E94" s="7">
        <v>2</v>
      </c>
      <c r="F94" s="30">
        <v>1</v>
      </c>
      <c r="G94" s="30">
        <v>0</v>
      </c>
      <c r="H94" s="30">
        <v>0</v>
      </c>
      <c r="I94" s="30">
        <v>1</v>
      </c>
      <c r="J94" s="7">
        <v>0</v>
      </c>
      <c r="K94" s="7">
        <v>0</v>
      </c>
      <c r="L94" s="7">
        <v>0</v>
      </c>
      <c r="M94" s="30">
        <v>0</v>
      </c>
      <c r="N94" s="30">
        <v>0</v>
      </c>
      <c r="O94" s="30">
        <v>0</v>
      </c>
      <c r="P94" s="31">
        <v>16</v>
      </c>
      <c r="Q94" s="6"/>
      <c r="S94" s="159"/>
    </row>
    <row r="95" spans="2:19" ht="11.25">
      <c r="B95" s="7">
        <v>92</v>
      </c>
      <c r="C95" s="6" t="s">
        <v>19</v>
      </c>
      <c r="D95" s="101" t="s">
        <v>3</v>
      </c>
      <c r="E95" s="7">
        <v>2</v>
      </c>
      <c r="F95" s="30">
        <v>0</v>
      </c>
      <c r="G95" s="30">
        <v>0</v>
      </c>
      <c r="H95" s="30">
        <v>0</v>
      </c>
      <c r="I95" s="30">
        <v>0</v>
      </c>
      <c r="J95" s="7">
        <v>0</v>
      </c>
      <c r="K95" s="7">
        <v>0</v>
      </c>
      <c r="L95" s="7">
        <v>0</v>
      </c>
      <c r="M95" s="30">
        <v>0</v>
      </c>
      <c r="N95" s="30">
        <v>1</v>
      </c>
      <c r="O95" s="30">
        <v>0</v>
      </c>
      <c r="P95" s="31">
        <v>15</v>
      </c>
      <c r="Q95" s="6"/>
      <c r="S95" s="159"/>
    </row>
    <row r="96" spans="2:17" ht="11.25">
      <c r="B96" s="7">
        <v>93</v>
      </c>
      <c r="C96" s="6" t="s">
        <v>243</v>
      </c>
      <c r="D96" s="101" t="s">
        <v>4</v>
      </c>
      <c r="E96" s="7">
        <v>1</v>
      </c>
      <c r="F96" s="30">
        <v>0</v>
      </c>
      <c r="G96" s="30">
        <v>0</v>
      </c>
      <c r="H96" s="30">
        <v>0</v>
      </c>
      <c r="I96" s="30">
        <v>0</v>
      </c>
      <c r="J96" s="7">
        <v>1</v>
      </c>
      <c r="K96" s="7">
        <v>0</v>
      </c>
      <c r="L96" s="7">
        <v>0</v>
      </c>
      <c r="M96" s="30">
        <v>0</v>
      </c>
      <c r="N96" s="30">
        <v>0</v>
      </c>
      <c r="O96" s="30">
        <v>0</v>
      </c>
      <c r="P96" s="31">
        <v>15</v>
      </c>
      <c r="Q96" s="6"/>
    </row>
    <row r="97" spans="2:17" ht="11.25">
      <c r="B97" s="7">
        <v>94</v>
      </c>
      <c r="C97" s="6" t="s">
        <v>76</v>
      </c>
      <c r="D97" s="101" t="s">
        <v>5</v>
      </c>
      <c r="E97" s="7">
        <v>2</v>
      </c>
      <c r="F97" s="30">
        <v>0</v>
      </c>
      <c r="G97" s="30">
        <v>0</v>
      </c>
      <c r="H97" s="30">
        <v>0</v>
      </c>
      <c r="I97" s="30">
        <v>1</v>
      </c>
      <c r="J97" s="7">
        <v>0</v>
      </c>
      <c r="K97" s="7">
        <v>0</v>
      </c>
      <c r="L97" s="7">
        <v>0</v>
      </c>
      <c r="M97" s="30">
        <v>0</v>
      </c>
      <c r="N97" s="30">
        <v>0</v>
      </c>
      <c r="O97" s="30">
        <v>0</v>
      </c>
      <c r="P97" s="31">
        <v>15</v>
      </c>
      <c r="Q97" s="6"/>
    </row>
    <row r="98" spans="2:17" ht="11.25">
      <c r="B98" s="7">
        <v>95</v>
      </c>
      <c r="C98" s="6" t="s">
        <v>247</v>
      </c>
      <c r="D98" s="101" t="s">
        <v>1</v>
      </c>
      <c r="E98" s="7">
        <v>2</v>
      </c>
      <c r="F98" s="30">
        <v>0</v>
      </c>
      <c r="G98" s="30">
        <v>0</v>
      </c>
      <c r="H98" s="30">
        <v>0</v>
      </c>
      <c r="I98" s="30">
        <v>1</v>
      </c>
      <c r="J98" s="7">
        <v>0</v>
      </c>
      <c r="K98" s="7">
        <v>0</v>
      </c>
      <c r="L98" s="7">
        <v>0</v>
      </c>
      <c r="M98" s="30">
        <v>0</v>
      </c>
      <c r="N98" s="30">
        <v>0</v>
      </c>
      <c r="O98" s="30">
        <v>0</v>
      </c>
      <c r="P98" s="31">
        <v>15</v>
      </c>
      <c r="Q98" s="6"/>
    </row>
    <row r="99" spans="2:17" ht="11.25">
      <c r="B99" s="7">
        <v>96</v>
      </c>
      <c r="C99" s="6" t="s">
        <v>223</v>
      </c>
      <c r="D99" s="101" t="s">
        <v>2</v>
      </c>
      <c r="E99" s="7">
        <v>1</v>
      </c>
      <c r="F99" s="30">
        <v>4</v>
      </c>
      <c r="G99" s="30">
        <v>0</v>
      </c>
      <c r="H99" s="30">
        <v>0</v>
      </c>
      <c r="I99" s="30">
        <v>1</v>
      </c>
      <c r="J99" s="7">
        <v>0</v>
      </c>
      <c r="K99" s="7">
        <v>0</v>
      </c>
      <c r="L99" s="7">
        <v>0</v>
      </c>
      <c r="M99" s="30">
        <v>0</v>
      </c>
      <c r="N99" s="30">
        <v>0</v>
      </c>
      <c r="O99" s="30">
        <v>0</v>
      </c>
      <c r="P99" s="31">
        <v>14</v>
      </c>
      <c r="Q99" s="6"/>
    </row>
    <row r="100" spans="2:17" ht="11.25">
      <c r="B100" s="7">
        <v>97</v>
      </c>
      <c r="C100" s="6" t="s">
        <v>30</v>
      </c>
      <c r="D100" s="101" t="s">
        <v>4</v>
      </c>
      <c r="E100" s="7">
        <v>1</v>
      </c>
      <c r="F100" s="30">
        <v>1</v>
      </c>
      <c r="G100" s="30">
        <v>0</v>
      </c>
      <c r="H100" s="30">
        <v>0</v>
      </c>
      <c r="I100" s="30">
        <v>1</v>
      </c>
      <c r="J100" s="7">
        <v>0</v>
      </c>
      <c r="K100" s="7">
        <v>0</v>
      </c>
      <c r="L100" s="7">
        <v>0</v>
      </c>
      <c r="M100" s="30">
        <v>0</v>
      </c>
      <c r="N100" s="30">
        <v>0</v>
      </c>
      <c r="O100" s="30">
        <v>0</v>
      </c>
      <c r="P100" s="31">
        <v>11</v>
      </c>
      <c r="Q100" s="6"/>
    </row>
    <row r="101" spans="2:17" ht="11.25">
      <c r="B101" s="7">
        <v>98</v>
      </c>
      <c r="C101" s="6" t="s">
        <v>253</v>
      </c>
      <c r="D101" s="101" t="s">
        <v>5</v>
      </c>
      <c r="E101" s="7">
        <v>1</v>
      </c>
      <c r="F101" s="30">
        <v>1</v>
      </c>
      <c r="G101" s="30">
        <v>0</v>
      </c>
      <c r="H101" s="30">
        <v>0</v>
      </c>
      <c r="I101" s="30">
        <v>1</v>
      </c>
      <c r="J101" s="7">
        <v>0</v>
      </c>
      <c r="K101" s="7">
        <v>0</v>
      </c>
      <c r="L101" s="7">
        <v>0</v>
      </c>
      <c r="M101" s="30">
        <v>0</v>
      </c>
      <c r="N101" s="30">
        <v>0</v>
      </c>
      <c r="O101" s="30">
        <v>0</v>
      </c>
      <c r="P101" s="31">
        <v>11</v>
      </c>
      <c r="Q101" s="6"/>
    </row>
    <row r="102" spans="2:19" ht="11.25">
      <c r="B102" s="7">
        <v>99</v>
      </c>
      <c r="C102" s="6" t="s">
        <v>35</v>
      </c>
      <c r="D102" s="101" t="s">
        <v>6</v>
      </c>
      <c r="E102" s="7">
        <v>1</v>
      </c>
      <c r="F102" s="30">
        <v>0</v>
      </c>
      <c r="G102" s="30">
        <v>0</v>
      </c>
      <c r="H102" s="30">
        <v>0</v>
      </c>
      <c r="I102" s="30">
        <v>0</v>
      </c>
      <c r="J102" s="7">
        <v>0</v>
      </c>
      <c r="K102" s="7">
        <v>0</v>
      </c>
      <c r="L102" s="7">
        <v>0</v>
      </c>
      <c r="M102" s="30">
        <v>1</v>
      </c>
      <c r="N102" s="30">
        <v>0</v>
      </c>
      <c r="O102" s="30">
        <v>0</v>
      </c>
      <c r="P102" s="31">
        <v>10</v>
      </c>
      <c r="Q102" s="6"/>
      <c r="S102" s="159"/>
    </row>
    <row r="103" spans="2:19" ht="11.25">
      <c r="B103" s="7">
        <v>100</v>
      </c>
      <c r="C103" s="6" t="s">
        <v>37</v>
      </c>
      <c r="D103" s="101" t="s">
        <v>6</v>
      </c>
      <c r="E103" s="7">
        <v>2</v>
      </c>
      <c r="F103" s="30">
        <v>0</v>
      </c>
      <c r="G103" s="30">
        <v>0</v>
      </c>
      <c r="H103" s="30">
        <v>0</v>
      </c>
      <c r="I103" s="30">
        <v>0</v>
      </c>
      <c r="J103" s="7">
        <v>0</v>
      </c>
      <c r="K103" s="7">
        <v>0</v>
      </c>
      <c r="L103" s="7">
        <v>0</v>
      </c>
      <c r="M103" s="30">
        <v>0</v>
      </c>
      <c r="N103" s="30">
        <v>0</v>
      </c>
      <c r="O103" s="30">
        <v>0</v>
      </c>
      <c r="P103" s="31">
        <v>10</v>
      </c>
      <c r="Q103" s="6"/>
      <c r="S103" s="159"/>
    </row>
    <row r="104" spans="2:19" ht="11.25">
      <c r="B104" s="7">
        <v>101</v>
      </c>
      <c r="C104" s="6" t="s">
        <v>254</v>
      </c>
      <c r="D104" s="101" t="s">
        <v>3</v>
      </c>
      <c r="E104" s="7">
        <v>1</v>
      </c>
      <c r="F104" s="30">
        <v>0</v>
      </c>
      <c r="G104" s="30">
        <v>0</v>
      </c>
      <c r="H104" s="30">
        <v>0</v>
      </c>
      <c r="I104" s="30">
        <v>0</v>
      </c>
      <c r="J104" s="7">
        <v>0</v>
      </c>
      <c r="K104" s="7">
        <v>0</v>
      </c>
      <c r="L104" s="7">
        <v>0</v>
      </c>
      <c r="M104" s="30">
        <v>1</v>
      </c>
      <c r="N104" s="30">
        <v>0</v>
      </c>
      <c r="O104" s="30">
        <v>0</v>
      </c>
      <c r="P104" s="31">
        <v>10</v>
      </c>
      <c r="Q104" s="6"/>
      <c r="S104" s="159"/>
    </row>
    <row r="105" spans="2:17" ht="11.25">
      <c r="B105" s="7">
        <v>102</v>
      </c>
      <c r="C105" s="6" t="s">
        <v>114</v>
      </c>
      <c r="D105" s="101" t="s">
        <v>1</v>
      </c>
      <c r="E105" s="7">
        <v>2</v>
      </c>
      <c r="F105" s="30">
        <v>0</v>
      </c>
      <c r="G105" s="30">
        <v>0</v>
      </c>
      <c r="H105" s="30">
        <v>0</v>
      </c>
      <c r="I105" s="30">
        <v>0</v>
      </c>
      <c r="J105" s="7">
        <v>0</v>
      </c>
      <c r="K105" s="7">
        <v>0</v>
      </c>
      <c r="L105" s="7">
        <v>0</v>
      </c>
      <c r="M105" s="30">
        <v>0</v>
      </c>
      <c r="N105" s="30">
        <v>0</v>
      </c>
      <c r="O105" s="30">
        <v>0</v>
      </c>
      <c r="P105" s="31">
        <v>10</v>
      </c>
      <c r="Q105" s="6"/>
    </row>
    <row r="106" spans="2:17" ht="11.25">
      <c r="B106" s="7">
        <v>103</v>
      </c>
      <c r="C106" s="6" t="s">
        <v>121</v>
      </c>
      <c r="D106" s="101" t="s">
        <v>2</v>
      </c>
      <c r="E106" s="7">
        <v>1</v>
      </c>
      <c r="F106" s="30">
        <v>0</v>
      </c>
      <c r="G106" s="30">
        <v>0</v>
      </c>
      <c r="H106" s="30">
        <v>0</v>
      </c>
      <c r="I106" s="30">
        <v>1</v>
      </c>
      <c r="J106" s="7">
        <v>0</v>
      </c>
      <c r="K106" s="7">
        <v>0</v>
      </c>
      <c r="L106" s="7">
        <v>0</v>
      </c>
      <c r="M106" s="30">
        <v>0</v>
      </c>
      <c r="N106" s="30">
        <v>0</v>
      </c>
      <c r="O106" s="30">
        <v>0</v>
      </c>
      <c r="P106" s="31">
        <v>10</v>
      </c>
      <c r="Q106" s="6"/>
    </row>
    <row r="107" spans="2:17" ht="11.25">
      <c r="B107" s="7">
        <v>104</v>
      </c>
      <c r="C107" s="6" t="s">
        <v>28</v>
      </c>
      <c r="D107" s="101" t="s">
        <v>4</v>
      </c>
      <c r="E107" s="7">
        <v>1</v>
      </c>
      <c r="F107" s="30">
        <v>4</v>
      </c>
      <c r="G107" s="30">
        <v>0</v>
      </c>
      <c r="H107" s="30">
        <v>0</v>
      </c>
      <c r="I107" s="30">
        <v>0</v>
      </c>
      <c r="J107" s="7">
        <v>0</v>
      </c>
      <c r="K107" s="7">
        <v>0</v>
      </c>
      <c r="L107" s="7">
        <v>0</v>
      </c>
      <c r="M107" s="30">
        <v>0</v>
      </c>
      <c r="N107" s="30">
        <v>0</v>
      </c>
      <c r="O107" s="30">
        <v>0</v>
      </c>
      <c r="P107" s="31">
        <v>9</v>
      </c>
      <c r="Q107" s="6"/>
    </row>
    <row r="108" spans="2:17" ht="11.25">
      <c r="B108" s="7">
        <v>105</v>
      </c>
      <c r="C108" s="6" t="s">
        <v>227</v>
      </c>
      <c r="D108" s="101" t="s">
        <v>1</v>
      </c>
      <c r="E108" s="7">
        <v>1</v>
      </c>
      <c r="F108" s="30">
        <v>4</v>
      </c>
      <c r="G108" s="30">
        <v>0</v>
      </c>
      <c r="H108" s="30">
        <v>0</v>
      </c>
      <c r="I108" s="30">
        <v>0</v>
      </c>
      <c r="J108" s="7">
        <v>0</v>
      </c>
      <c r="K108" s="7">
        <v>0</v>
      </c>
      <c r="L108" s="7">
        <v>0</v>
      </c>
      <c r="M108" s="30">
        <v>0</v>
      </c>
      <c r="N108" s="30">
        <v>0</v>
      </c>
      <c r="O108" s="30">
        <v>0</v>
      </c>
      <c r="P108" s="31">
        <v>9</v>
      </c>
      <c r="Q108" s="6"/>
    </row>
    <row r="109" spans="2:19" ht="11.25">
      <c r="B109" s="7">
        <v>106</v>
      </c>
      <c r="C109" s="6" t="s">
        <v>10</v>
      </c>
      <c r="D109" s="101" t="s">
        <v>6</v>
      </c>
      <c r="E109" s="7">
        <v>1</v>
      </c>
      <c r="F109" s="30">
        <v>0</v>
      </c>
      <c r="G109" s="30">
        <v>0</v>
      </c>
      <c r="H109" s="30">
        <v>0</v>
      </c>
      <c r="I109" s="30">
        <v>0</v>
      </c>
      <c r="J109" s="7">
        <v>0</v>
      </c>
      <c r="K109" s="7">
        <v>0</v>
      </c>
      <c r="L109" s="7">
        <v>0</v>
      </c>
      <c r="M109" s="30">
        <v>0</v>
      </c>
      <c r="N109" s="30">
        <v>0</v>
      </c>
      <c r="O109" s="30">
        <v>0</v>
      </c>
      <c r="P109" s="31">
        <v>5</v>
      </c>
      <c r="Q109" s="6"/>
      <c r="S109" s="159"/>
    </row>
    <row r="110" spans="2:19" ht="11.25">
      <c r="B110" s="7">
        <v>107</v>
      </c>
      <c r="C110" s="6" t="s">
        <v>119</v>
      </c>
      <c r="D110" s="101" t="s">
        <v>3</v>
      </c>
      <c r="E110" s="7">
        <v>1</v>
      </c>
      <c r="F110" s="30">
        <v>0</v>
      </c>
      <c r="G110" s="30">
        <v>0</v>
      </c>
      <c r="H110" s="30">
        <v>0</v>
      </c>
      <c r="I110" s="30">
        <v>0</v>
      </c>
      <c r="J110" s="7">
        <v>0</v>
      </c>
      <c r="K110" s="7">
        <v>0</v>
      </c>
      <c r="L110" s="7">
        <v>0</v>
      </c>
      <c r="M110" s="30">
        <v>0</v>
      </c>
      <c r="N110" s="30">
        <v>0</v>
      </c>
      <c r="O110" s="30">
        <v>0</v>
      </c>
      <c r="P110" s="31">
        <v>5</v>
      </c>
      <c r="Q110" s="6"/>
      <c r="S110" s="159"/>
    </row>
    <row r="111" spans="2:19" ht="11.25">
      <c r="B111" s="7">
        <v>108</v>
      </c>
      <c r="C111" s="6" t="s">
        <v>120</v>
      </c>
      <c r="D111" s="101" t="s">
        <v>3</v>
      </c>
      <c r="E111" s="7">
        <v>1</v>
      </c>
      <c r="F111" s="30">
        <v>0</v>
      </c>
      <c r="G111" s="30">
        <v>0</v>
      </c>
      <c r="H111" s="30">
        <v>0</v>
      </c>
      <c r="I111" s="30">
        <v>0</v>
      </c>
      <c r="J111" s="7">
        <v>0</v>
      </c>
      <c r="K111" s="7">
        <v>0</v>
      </c>
      <c r="L111" s="7">
        <v>0</v>
      </c>
      <c r="M111" s="30">
        <v>0</v>
      </c>
      <c r="N111" s="30">
        <v>0</v>
      </c>
      <c r="O111" s="30">
        <v>0</v>
      </c>
      <c r="P111" s="31">
        <v>5</v>
      </c>
      <c r="Q111" s="6"/>
      <c r="S111" s="159"/>
    </row>
    <row r="112" spans="2:19" ht="11.25">
      <c r="B112" s="7">
        <v>109</v>
      </c>
      <c r="C112" s="6" t="s">
        <v>229</v>
      </c>
      <c r="D112" s="101" t="s">
        <v>3</v>
      </c>
      <c r="E112" s="7">
        <v>1</v>
      </c>
      <c r="F112" s="30">
        <v>0</v>
      </c>
      <c r="G112" s="30">
        <v>0</v>
      </c>
      <c r="H112" s="30">
        <v>0</v>
      </c>
      <c r="I112" s="30">
        <v>0</v>
      </c>
      <c r="J112" s="7">
        <v>0</v>
      </c>
      <c r="K112" s="7">
        <v>0</v>
      </c>
      <c r="L112" s="7">
        <v>0</v>
      </c>
      <c r="M112" s="30">
        <v>0</v>
      </c>
      <c r="N112" s="30">
        <v>0</v>
      </c>
      <c r="O112" s="30">
        <v>0</v>
      </c>
      <c r="P112" s="31">
        <v>5</v>
      </c>
      <c r="Q112" s="6"/>
      <c r="S112" s="159"/>
    </row>
    <row r="113" spans="2:19" ht="11.25">
      <c r="B113" s="7">
        <v>110</v>
      </c>
      <c r="C113" s="6" t="s">
        <v>255</v>
      </c>
      <c r="D113" s="101" t="s">
        <v>3</v>
      </c>
      <c r="E113" s="7">
        <v>1</v>
      </c>
      <c r="F113" s="30">
        <v>0</v>
      </c>
      <c r="G113" s="30">
        <v>0</v>
      </c>
      <c r="H113" s="30">
        <v>0</v>
      </c>
      <c r="I113" s="30">
        <v>0</v>
      </c>
      <c r="J113" s="7">
        <v>0</v>
      </c>
      <c r="K113" s="7">
        <v>0</v>
      </c>
      <c r="L113" s="7">
        <v>0</v>
      </c>
      <c r="M113" s="30">
        <v>0</v>
      </c>
      <c r="N113" s="30">
        <v>0</v>
      </c>
      <c r="O113" s="30">
        <v>0</v>
      </c>
      <c r="P113" s="31">
        <v>5</v>
      </c>
      <c r="Q113" s="6"/>
      <c r="S113" s="159"/>
    </row>
    <row r="114" spans="2:17" ht="11.25">
      <c r="B114" s="7">
        <v>111</v>
      </c>
      <c r="C114" s="6" t="s">
        <v>29</v>
      </c>
      <c r="D114" s="101" t="s">
        <v>4</v>
      </c>
      <c r="E114" s="7">
        <v>1</v>
      </c>
      <c r="F114" s="30">
        <v>0</v>
      </c>
      <c r="G114" s="30">
        <v>0</v>
      </c>
      <c r="H114" s="30">
        <v>0</v>
      </c>
      <c r="I114" s="30">
        <v>0</v>
      </c>
      <c r="J114" s="7">
        <v>0</v>
      </c>
      <c r="K114" s="7">
        <v>0</v>
      </c>
      <c r="L114" s="7">
        <v>0</v>
      </c>
      <c r="M114" s="30">
        <v>0</v>
      </c>
      <c r="N114" s="30">
        <v>0</v>
      </c>
      <c r="O114" s="30">
        <v>0</v>
      </c>
      <c r="P114" s="31">
        <v>5</v>
      </c>
      <c r="Q114" s="6"/>
    </row>
    <row r="115" spans="2:17" ht="11.25">
      <c r="B115" s="7">
        <v>112</v>
      </c>
      <c r="C115" s="6" t="s">
        <v>88</v>
      </c>
      <c r="D115" s="101" t="s">
        <v>4</v>
      </c>
      <c r="E115" s="7">
        <v>1</v>
      </c>
      <c r="F115" s="30">
        <v>0</v>
      </c>
      <c r="G115" s="30">
        <v>0</v>
      </c>
      <c r="H115" s="30">
        <v>0</v>
      </c>
      <c r="I115" s="30">
        <v>0</v>
      </c>
      <c r="J115" s="7">
        <v>0</v>
      </c>
      <c r="K115" s="7">
        <v>0</v>
      </c>
      <c r="L115" s="7">
        <v>0</v>
      </c>
      <c r="M115" s="30">
        <v>0</v>
      </c>
      <c r="N115" s="30">
        <v>0</v>
      </c>
      <c r="O115" s="30">
        <v>0</v>
      </c>
      <c r="P115" s="31">
        <v>5</v>
      </c>
      <c r="Q115" s="6"/>
    </row>
    <row r="116" spans="2:17" ht="11.25">
      <c r="B116" s="7">
        <v>113</v>
      </c>
      <c r="C116" s="6" t="s">
        <v>77</v>
      </c>
      <c r="D116" s="101" t="s">
        <v>5</v>
      </c>
      <c r="E116" s="7">
        <v>1</v>
      </c>
      <c r="F116" s="30">
        <v>0</v>
      </c>
      <c r="G116" s="30">
        <v>0</v>
      </c>
      <c r="H116" s="30">
        <v>0</v>
      </c>
      <c r="I116" s="30">
        <v>0</v>
      </c>
      <c r="J116" s="7">
        <v>0</v>
      </c>
      <c r="K116" s="7">
        <v>0</v>
      </c>
      <c r="L116" s="7">
        <v>0</v>
      </c>
      <c r="M116" s="30">
        <v>0</v>
      </c>
      <c r="N116" s="30">
        <v>0</v>
      </c>
      <c r="O116" s="30">
        <v>0</v>
      </c>
      <c r="P116" s="31">
        <v>5</v>
      </c>
      <c r="Q116" s="6"/>
    </row>
    <row r="117" spans="2:17" ht="11.25">
      <c r="B117" s="7">
        <v>114</v>
      </c>
      <c r="C117" s="6" t="s">
        <v>252</v>
      </c>
      <c r="D117" s="101" t="s">
        <v>5</v>
      </c>
      <c r="E117" s="7">
        <v>1</v>
      </c>
      <c r="F117" s="30">
        <v>0</v>
      </c>
      <c r="G117" s="30">
        <v>0</v>
      </c>
      <c r="H117" s="30">
        <v>0</v>
      </c>
      <c r="I117" s="30">
        <v>0</v>
      </c>
      <c r="J117" s="7">
        <v>0</v>
      </c>
      <c r="K117" s="7">
        <v>0</v>
      </c>
      <c r="L117" s="7">
        <v>0</v>
      </c>
      <c r="M117" s="30">
        <v>0</v>
      </c>
      <c r="N117" s="30">
        <v>0</v>
      </c>
      <c r="O117" s="30">
        <v>0</v>
      </c>
      <c r="P117" s="31">
        <v>5</v>
      </c>
      <c r="Q117" s="6"/>
    </row>
    <row r="118" spans="2:21" ht="11.25">
      <c r="B118" s="7">
        <v>115</v>
      </c>
      <c r="C118" s="6" t="s">
        <v>248</v>
      </c>
      <c r="D118" s="101" t="s">
        <v>1</v>
      </c>
      <c r="E118" s="7">
        <v>1</v>
      </c>
      <c r="F118" s="30">
        <v>0</v>
      </c>
      <c r="G118" s="30">
        <v>0</v>
      </c>
      <c r="H118" s="30">
        <v>0</v>
      </c>
      <c r="I118" s="30">
        <v>0</v>
      </c>
      <c r="J118" s="7">
        <v>0</v>
      </c>
      <c r="K118" s="7">
        <v>0</v>
      </c>
      <c r="L118" s="7">
        <v>0</v>
      </c>
      <c r="M118" s="30">
        <v>0</v>
      </c>
      <c r="N118" s="30">
        <v>0</v>
      </c>
      <c r="O118" s="30">
        <v>0</v>
      </c>
      <c r="P118" s="31">
        <v>5</v>
      </c>
      <c r="Q118" s="6"/>
      <c r="T118" s="26"/>
      <c r="U118" s="26"/>
    </row>
    <row r="119" spans="2:17" ht="11.25">
      <c r="B119" s="7">
        <v>116</v>
      </c>
      <c r="C119" s="6" t="s">
        <v>261</v>
      </c>
      <c r="D119" s="101" t="s">
        <v>1</v>
      </c>
      <c r="E119" s="7">
        <v>1</v>
      </c>
      <c r="F119" s="30">
        <v>0</v>
      </c>
      <c r="G119" s="30">
        <v>0</v>
      </c>
      <c r="H119" s="30">
        <v>0</v>
      </c>
      <c r="I119" s="30">
        <v>0</v>
      </c>
      <c r="J119" s="7">
        <v>0</v>
      </c>
      <c r="K119" s="7">
        <v>0</v>
      </c>
      <c r="L119" s="7">
        <v>0</v>
      </c>
      <c r="M119" s="30">
        <v>0</v>
      </c>
      <c r="N119" s="30">
        <v>0</v>
      </c>
      <c r="O119" s="30">
        <v>0</v>
      </c>
      <c r="P119" s="31">
        <v>5</v>
      </c>
      <c r="Q119" s="6"/>
    </row>
    <row r="120" spans="2:17" ht="11.25">
      <c r="B120" s="7">
        <v>117</v>
      </c>
      <c r="C120" s="6" t="s">
        <v>258</v>
      </c>
      <c r="D120" s="101" t="s">
        <v>1</v>
      </c>
      <c r="E120" s="7">
        <v>1</v>
      </c>
      <c r="F120" s="30">
        <v>0</v>
      </c>
      <c r="G120" s="30">
        <v>0</v>
      </c>
      <c r="H120" s="30">
        <v>0</v>
      </c>
      <c r="I120" s="30">
        <v>0</v>
      </c>
      <c r="J120" s="7">
        <v>0</v>
      </c>
      <c r="K120" s="7">
        <v>0</v>
      </c>
      <c r="L120" s="7">
        <v>0</v>
      </c>
      <c r="M120" s="30">
        <v>0</v>
      </c>
      <c r="N120" s="30">
        <v>0</v>
      </c>
      <c r="O120" s="30">
        <v>0</v>
      </c>
      <c r="P120" s="31">
        <v>5</v>
      </c>
      <c r="Q120" s="6"/>
    </row>
    <row r="121" spans="2:17" ht="11.25">
      <c r="B121" s="7">
        <v>118</v>
      </c>
      <c r="C121" s="6" t="s">
        <v>225</v>
      </c>
      <c r="D121" s="101" t="s">
        <v>2</v>
      </c>
      <c r="E121" s="7">
        <v>0</v>
      </c>
      <c r="F121" s="30">
        <v>0</v>
      </c>
      <c r="G121" s="30">
        <v>0</v>
      </c>
      <c r="H121" s="30">
        <v>0</v>
      </c>
      <c r="I121" s="30">
        <v>0</v>
      </c>
      <c r="J121" s="7">
        <v>0</v>
      </c>
      <c r="K121" s="7">
        <v>0</v>
      </c>
      <c r="L121" s="7">
        <v>0</v>
      </c>
      <c r="M121" s="30">
        <v>0</v>
      </c>
      <c r="N121" s="30">
        <v>1</v>
      </c>
      <c r="O121" s="30">
        <v>0</v>
      </c>
      <c r="P121" s="31">
        <v>5</v>
      </c>
      <c r="Q121" s="6"/>
    </row>
    <row r="122" spans="2:17" ht="11.25">
      <c r="B122" s="7">
        <v>119</v>
      </c>
      <c r="C122" s="6" t="s">
        <v>263</v>
      </c>
      <c r="D122" s="101" t="s">
        <v>2</v>
      </c>
      <c r="E122" s="7">
        <v>1</v>
      </c>
      <c r="F122" s="30">
        <v>0</v>
      </c>
      <c r="G122" s="30">
        <v>0</v>
      </c>
      <c r="H122" s="30">
        <v>0</v>
      </c>
      <c r="I122" s="30">
        <v>0</v>
      </c>
      <c r="J122" s="7">
        <v>0</v>
      </c>
      <c r="K122" s="7">
        <v>0</v>
      </c>
      <c r="L122" s="7">
        <v>0</v>
      </c>
      <c r="M122" s="30">
        <v>0</v>
      </c>
      <c r="N122" s="30">
        <v>0</v>
      </c>
      <c r="O122" s="30">
        <v>0</v>
      </c>
      <c r="P122" s="31">
        <v>5</v>
      </c>
      <c r="Q122" s="6"/>
    </row>
    <row r="123" spans="2:17" ht="11.25">
      <c r="B123" s="7">
        <v>120</v>
      </c>
      <c r="C123" s="6" t="s">
        <v>264</v>
      </c>
      <c r="D123" s="101" t="s">
        <v>2</v>
      </c>
      <c r="E123" s="7">
        <v>1</v>
      </c>
      <c r="F123" s="30">
        <v>0</v>
      </c>
      <c r="G123" s="30">
        <v>0</v>
      </c>
      <c r="H123" s="30">
        <v>0</v>
      </c>
      <c r="I123" s="30">
        <v>0</v>
      </c>
      <c r="J123" s="7">
        <v>0</v>
      </c>
      <c r="K123" s="7">
        <v>0</v>
      </c>
      <c r="L123" s="7">
        <v>0</v>
      </c>
      <c r="M123" s="30">
        <v>0</v>
      </c>
      <c r="N123" s="30">
        <v>0</v>
      </c>
      <c r="O123" s="30">
        <v>0</v>
      </c>
      <c r="P123" s="31">
        <v>5</v>
      </c>
      <c r="Q123" s="6"/>
    </row>
    <row r="124" spans="2:17" ht="11.25">
      <c r="B124" s="7">
        <v>121</v>
      </c>
      <c r="C124" s="6" t="s">
        <v>265</v>
      </c>
      <c r="D124" s="101" t="s">
        <v>2</v>
      </c>
      <c r="E124" s="7">
        <v>1</v>
      </c>
      <c r="F124" s="30">
        <v>0</v>
      </c>
      <c r="G124" s="30">
        <v>0</v>
      </c>
      <c r="H124" s="30">
        <v>0</v>
      </c>
      <c r="I124" s="30">
        <v>0</v>
      </c>
      <c r="J124" s="7">
        <v>0</v>
      </c>
      <c r="K124" s="7">
        <v>0</v>
      </c>
      <c r="L124" s="7">
        <v>0</v>
      </c>
      <c r="M124" s="30">
        <v>0</v>
      </c>
      <c r="N124" s="30">
        <v>0</v>
      </c>
      <c r="O124" s="30">
        <v>0</v>
      </c>
      <c r="P124" s="31">
        <v>5</v>
      </c>
      <c r="Q124" s="6"/>
    </row>
    <row r="125" spans="2:17" ht="11.25">
      <c r="B125" s="7"/>
      <c r="C125" s="6"/>
      <c r="D125" s="101"/>
      <c r="E125" s="7"/>
      <c r="F125" s="30"/>
      <c r="G125" s="30"/>
      <c r="H125" s="30"/>
      <c r="I125" s="30"/>
      <c r="J125" s="7"/>
      <c r="K125" s="7"/>
      <c r="L125" s="7"/>
      <c r="M125" s="30"/>
      <c r="N125" s="30"/>
      <c r="O125" s="30"/>
      <c r="P125" s="31"/>
      <c r="Q125" s="6"/>
    </row>
    <row r="126" spans="2:17" ht="11.25">
      <c r="B126" s="7"/>
      <c r="C126" s="6"/>
      <c r="D126" s="7"/>
      <c r="E126" s="7"/>
      <c r="F126" s="30"/>
      <c r="G126" s="30"/>
      <c r="H126" s="30"/>
      <c r="I126" s="30"/>
      <c r="J126" s="7"/>
      <c r="K126" s="7"/>
      <c r="L126" s="7"/>
      <c r="M126" s="30"/>
      <c r="N126" s="30"/>
      <c r="O126" s="30"/>
      <c r="P126" s="31"/>
      <c r="Q126" s="6"/>
    </row>
    <row r="127" spans="2:17" ht="11.25">
      <c r="B127" s="7"/>
      <c r="C127" s="6"/>
      <c r="D127" s="7"/>
      <c r="E127" s="7"/>
      <c r="F127" s="30"/>
      <c r="G127" s="30"/>
      <c r="H127" s="30"/>
      <c r="I127" s="30"/>
      <c r="J127" s="7"/>
      <c r="K127" s="7"/>
      <c r="L127" s="7"/>
      <c r="M127" s="30"/>
      <c r="N127" s="30"/>
      <c r="O127" s="30"/>
      <c r="P127" s="31"/>
      <c r="Q127" s="6"/>
    </row>
    <row r="128" spans="2:17" ht="11.25">
      <c r="B128" s="7"/>
      <c r="C128" s="6"/>
      <c r="D128" s="7"/>
      <c r="E128" s="7"/>
      <c r="F128" s="30"/>
      <c r="G128" s="30"/>
      <c r="H128" s="30"/>
      <c r="I128" s="30"/>
      <c r="J128" s="7"/>
      <c r="K128" s="7"/>
      <c r="L128" s="7"/>
      <c r="M128" s="30"/>
      <c r="N128" s="30"/>
      <c r="O128" s="30"/>
      <c r="P128" s="31"/>
      <c r="Q128" s="6"/>
    </row>
    <row r="129" spans="5:15" ht="11.25">
      <c r="E129" s="29">
        <v>272</v>
      </c>
      <c r="F129" s="29">
        <v>2300</v>
      </c>
      <c r="G129" s="29">
        <v>5</v>
      </c>
      <c r="H129" s="29">
        <v>0</v>
      </c>
      <c r="I129" s="29">
        <v>44</v>
      </c>
      <c r="J129" s="29">
        <v>124</v>
      </c>
      <c r="K129" s="29">
        <v>4</v>
      </c>
      <c r="L129" s="29">
        <v>0</v>
      </c>
      <c r="M129" s="29">
        <v>68</v>
      </c>
      <c r="N129" s="29">
        <v>28</v>
      </c>
      <c r="O129" s="29">
        <v>3</v>
      </c>
    </row>
  </sheetData>
  <conditionalFormatting sqref="D4:D119">
    <cfRule type="cellIs" priority="72" dxfId="63" operator="equal">
      <formula>"old georgians"</formula>
    </cfRule>
  </conditionalFormatting>
  <conditionalFormatting sqref="D4:D119">
    <cfRule type="cellIs" priority="71" dxfId="9" operator="equal">
      <formula>"San Albano"</formula>
    </cfRule>
  </conditionalFormatting>
  <conditionalFormatting sqref="D4:D119">
    <cfRule type="cellIs" priority="70" dxfId="68" operator="equal">
      <formula>"Lomas"</formula>
    </cfRule>
  </conditionalFormatting>
  <conditionalFormatting sqref="D4:D119">
    <cfRule type="cellIs" priority="69" dxfId="62" operator="equal">
      <formula>"St Georges"</formula>
    </cfRule>
  </conditionalFormatting>
  <conditionalFormatting sqref="D63:D80">
    <cfRule type="cellIs" priority="68" dxfId="60" operator="equal">
      <formula>"Old Georgians"</formula>
    </cfRule>
  </conditionalFormatting>
  <conditionalFormatting sqref="D81:D116">
    <cfRule type="cellIs" priority="67" dxfId="1" operator="equal">
      <formula>"Belgrano"</formula>
    </cfRule>
  </conditionalFormatting>
  <conditionalFormatting sqref="D101:D116">
    <cfRule type="cellIs" priority="66" dxfId="0" operator="equal">
      <formula>"Belgrano"</formula>
    </cfRule>
  </conditionalFormatting>
  <conditionalFormatting sqref="D81:D100">
    <cfRule type="cellIs" priority="65" dxfId="52" operator="equal">
      <formula>"Hurlingham"</formula>
    </cfRule>
  </conditionalFormatting>
  <conditionalFormatting sqref="D117">
    <cfRule type="cellIs" priority="64" dxfId="1" operator="equal">
      <formula>"Belgrano"</formula>
    </cfRule>
  </conditionalFormatting>
  <conditionalFormatting sqref="D117">
    <cfRule type="cellIs" priority="63" dxfId="0" operator="equal">
      <formula>"Belgrano"</formula>
    </cfRule>
  </conditionalFormatting>
  <conditionalFormatting sqref="D118">
    <cfRule type="cellIs" priority="62" dxfId="1" operator="equal">
      <formula>"Belgrano"</formula>
    </cfRule>
  </conditionalFormatting>
  <conditionalFormatting sqref="D118">
    <cfRule type="cellIs" priority="61" dxfId="0" operator="equal">
      <formula>"Belgrano"</formula>
    </cfRule>
  </conditionalFormatting>
  <conditionalFormatting sqref="D119">
    <cfRule type="cellIs" priority="60" dxfId="1" operator="equal">
      <formula>"Belgrano"</formula>
    </cfRule>
  </conditionalFormatting>
  <conditionalFormatting sqref="D119">
    <cfRule type="cellIs" priority="59" dxfId="0" operator="equal">
      <formula>"Belgrano"</formula>
    </cfRule>
  </conditionalFormatting>
  <conditionalFormatting sqref="D81:D100">
    <cfRule type="cellIs" priority="58" dxfId="19" operator="equal">
      <formula>"Hurlingham"</formula>
    </cfRule>
  </conditionalFormatting>
  <conditionalFormatting sqref="D4:D119">
    <cfRule type="cellIs" priority="55" dxfId="66" operator="equal">
      <formula>"belgrano"</formula>
    </cfRule>
    <cfRule type="cellIs" priority="56" dxfId="65" operator="equal">
      <formula>"belgrano barbarians"</formula>
    </cfRule>
    <cfRule type="cellIs" priority="57" dxfId="19" operator="equal">
      <formula>"hurlingham"</formula>
    </cfRule>
  </conditionalFormatting>
  <conditionalFormatting sqref="D120">
    <cfRule type="cellIs" priority="54" dxfId="1" operator="equal">
      <formula>"Belgrano"</formula>
    </cfRule>
  </conditionalFormatting>
  <conditionalFormatting sqref="D120">
    <cfRule type="cellIs" priority="53" dxfId="0" operator="equal">
      <formula>"Belgrano"</formula>
    </cfRule>
  </conditionalFormatting>
  <conditionalFormatting sqref="D120">
    <cfRule type="cellIs" priority="52" dxfId="9" operator="equal">
      <formula>"San Albano"</formula>
    </cfRule>
  </conditionalFormatting>
  <conditionalFormatting sqref="D120">
    <cfRule type="cellIs" priority="51" dxfId="68" operator="equal">
      <formula>"Lomas"</formula>
    </cfRule>
  </conditionalFormatting>
  <conditionalFormatting sqref="D120">
    <cfRule type="cellIs" priority="50" dxfId="62" operator="equal">
      <formula>"St Georges"</formula>
    </cfRule>
  </conditionalFormatting>
  <conditionalFormatting sqref="D120">
    <cfRule type="cellIs" priority="47" dxfId="66" operator="equal">
      <formula>"belgrano"</formula>
    </cfRule>
    <cfRule type="cellIs" priority="48" dxfId="65" operator="equal">
      <formula>"belgrano barbarians"</formula>
    </cfRule>
    <cfRule type="cellIs" priority="49" dxfId="19" operator="equal">
      <formula>"hurlingham"</formula>
    </cfRule>
  </conditionalFormatting>
  <conditionalFormatting sqref="D120">
    <cfRule type="cellIs" priority="46" dxfId="63" operator="equal">
      <formula>"old georgians"</formula>
    </cfRule>
  </conditionalFormatting>
  <conditionalFormatting sqref="D121">
    <cfRule type="cellIs" priority="45" dxfId="1" operator="equal">
      <formula>"Belgrano"</formula>
    </cfRule>
  </conditionalFormatting>
  <conditionalFormatting sqref="D121">
    <cfRule type="cellIs" priority="44" dxfId="0" operator="equal">
      <formula>"Belgrano"</formula>
    </cfRule>
  </conditionalFormatting>
  <conditionalFormatting sqref="D121">
    <cfRule type="cellIs" priority="43" dxfId="9" operator="equal">
      <formula>"San Albano"</formula>
    </cfRule>
  </conditionalFormatting>
  <conditionalFormatting sqref="D121">
    <cfRule type="cellIs" priority="42" dxfId="68" operator="equal">
      <formula>"Lomas"</formula>
    </cfRule>
  </conditionalFormatting>
  <conditionalFormatting sqref="D121">
    <cfRule type="cellIs" priority="41" dxfId="62" operator="equal">
      <formula>"St Georges"</formula>
    </cfRule>
  </conditionalFormatting>
  <conditionalFormatting sqref="D121">
    <cfRule type="cellIs" priority="38" dxfId="66" operator="equal">
      <formula>"belgrano"</formula>
    </cfRule>
    <cfRule type="cellIs" priority="39" dxfId="65" operator="equal">
      <formula>"belgrano barbarians"</formula>
    </cfRule>
    <cfRule type="cellIs" priority="40" dxfId="19" operator="equal">
      <formula>"hurlingham"</formula>
    </cfRule>
  </conditionalFormatting>
  <conditionalFormatting sqref="D121">
    <cfRule type="cellIs" priority="37" dxfId="63" operator="equal">
      <formula>"old georgians"</formula>
    </cfRule>
  </conditionalFormatting>
  <conditionalFormatting sqref="D122">
    <cfRule type="cellIs" priority="36" dxfId="1" operator="equal">
      <formula>"Belgrano"</formula>
    </cfRule>
  </conditionalFormatting>
  <conditionalFormatting sqref="D122">
    <cfRule type="cellIs" priority="35" dxfId="0" operator="equal">
      <formula>"Belgrano"</formula>
    </cfRule>
  </conditionalFormatting>
  <conditionalFormatting sqref="D122">
    <cfRule type="cellIs" priority="34" dxfId="9" operator="equal">
      <formula>"San Albano"</formula>
    </cfRule>
  </conditionalFormatting>
  <conditionalFormatting sqref="D122">
    <cfRule type="cellIs" priority="33" dxfId="68" operator="equal">
      <formula>"Lomas"</formula>
    </cfRule>
  </conditionalFormatting>
  <conditionalFormatting sqref="D122">
    <cfRule type="cellIs" priority="32" dxfId="62" operator="equal">
      <formula>"St Georges"</formula>
    </cfRule>
  </conditionalFormatting>
  <conditionalFormatting sqref="D122">
    <cfRule type="cellIs" priority="29" dxfId="66" operator="equal">
      <formula>"belgrano"</formula>
    </cfRule>
    <cfRule type="cellIs" priority="30" dxfId="65" operator="equal">
      <formula>"belgrano barbarians"</formula>
    </cfRule>
    <cfRule type="cellIs" priority="31" dxfId="19" operator="equal">
      <formula>"hurlingham"</formula>
    </cfRule>
  </conditionalFormatting>
  <conditionalFormatting sqref="D122">
    <cfRule type="cellIs" priority="28" dxfId="63" operator="equal">
      <formula>"old georgians"</formula>
    </cfRule>
  </conditionalFormatting>
  <conditionalFormatting sqref="D123">
    <cfRule type="cellIs" priority="27" dxfId="1" operator="equal">
      <formula>"Belgrano"</formula>
    </cfRule>
  </conditionalFormatting>
  <conditionalFormatting sqref="D123">
    <cfRule type="cellIs" priority="26" dxfId="0" operator="equal">
      <formula>"Belgrano"</formula>
    </cfRule>
  </conditionalFormatting>
  <conditionalFormatting sqref="D123">
    <cfRule type="cellIs" priority="25" dxfId="9" operator="equal">
      <formula>"San Albano"</formula>
    </cfRule>
  </conditionalFormatting>
  <conditionalFormatting sqref="D123">
    <cfRule type="cellIs" priority="24" dxfId="68" operator="equal">
      <formula>"Lomas"</formula>
    </cfRule>
  </conditionalFormatting>
  <conditionalFormatting sqref="D123">
    <cfRule type="cellIs" priority="23" dxfId="62" operator="equal">
      <formula>"St Georges"</formula>
    </cfRule>
  </conditionalFormatting>
  <conditionalFormatting sqref="D123">
    <cfRule type="cellIs" priority="20" dxfId="66" operator="equal">
      <formula>"belgrano"</formula>
    </cfRule>
    <cfRule type="cellIs" priority="21" dxfId="65" operator="equal">
      <formula>"belgrano barbarians"</formula>
    </cfRule>
    <cfRule type="cellIs" priority="22" dxfId="19" operator="equal">
      <formula>"hurlingham"</formula>
    </cfRule>
  </conditionalFormatting>
  <conditionalFormatting sqref="D123">
    <cfRule type="cellIs" priority="19" dxfId="63" operator="equal">
      <formula>"old georgians"</formula>
    </cfRule>
  </conditionalFormatting>
  <conditionalFormatting sqref="D124">
    <cfRule type="cellIs" priority="18" dxfId="1" operator="equal">
      <formula>"Belgrano"</formula>
    </cfRule>
  </conditionalFormatting>
  <conditionalFormatting sqref="D124">
    <cfRule type="cellIs" priority="17" dxfId="0" operator="equal">
      <formula>"Belgrano"</formula>
    </cfRule>
  </conditionalFormatting>
  <conditionalFormatting sqref="D124">
    <cfRule type="cellIs" priority="16" dxfId="9" operator="equal">
      <formula>"San Albano"</formula>
    </cfRule>
  </conditionalFormatting>
  <conditionalFormatting sqref="D124">
    <cfRule type="cellIs" priority="15" dxfId="68" operator="equal">
      <formula>"Lomas"</formula>
    </cfRule>
  </conditionalFormatting>
  <conditionalFormatting sqref="D124">
    <cfRule type="cellIs" priority="14" dxfId="62" operator="equal">
      <formula>"St Georges"</formula>
    </cfRule>
  </conditionalFormatting>
  <conditionalFormatting sqref="D124">
    <cfRule type="cellIs" priority="11" dxfId="66" operator="equal">
      <formula>"belgrano"</formula>
    </cfRule>
    <cfRule type="cellIs" priority="12" dxfId="65" operator="equal">
      <formula>"belgrano barbarians"</formula>
    </cfRule>
    <cfRule type="cellIs" priority="13" dxfId="19" operator="equal">
      <formula>"hurlingham"</formula>
    </cfRule>
  </conditionalFormatting>
  <conditionalFormatting sqref="D124">
    <cfRule type="cellIs" priority="10" dxfId="63" operator="equal">
      <formula>"old georgians"</formula>
    </cfRule>
  </conditionalFormatting>
  <conditionalFormatting sqref="D125">
    <cfRule type="cellIs" priority="9" dxfId="1" operator="equal">
      <formula>"Belgrano"</formula>
    </cfRule>
  </conditionalFormatting>
  <conditionalFormatting sqref="D125">
    <cfRule type="cellIs" priority="8" dxfId="0" operator="equal">
      <formula>"Belgrano"</formula>
    </cfRule>
  </conditionalFormatting>
  <conditionalFormatting sqref="D125">
    <cfRule type="cellIs" priority="7" dxfId="9" operator="equal">
      <formula>"San Albano"</formula>
    </cfRule>
  </conditionalFormatting>
  <conditionalFormatting sqref="D125">
    <cfRule type="cellIs" priority="6" dxfId="68" operator="equal">
      <formula>"Lomas"</formula>
    </cfRule>
  </conditionalFormatting>
  <conditionalFormatting sqref="D125">
    <cfRule type="cellIs" priority="5" dxfId="62" operator="equal">
      <formula>"St Georges"</formula>
    </cfRule>
  </conditionalFormatting>
  <conditionalFormatting sqref="D125">
    <cfRule type="cellIs" priority="2" dxfId="66" operator="equal">
      <formula>"belgrano"</formula>
    </cfRule>
    <cfRule type="cellIs" priority="3" dxfId="65" operator="equal">
      <formula>"belgrano barbarians"</formula>
    </cfRule>
    <cfRule type="cellIs" priority="4" dxfId="19" operator="equal">
      <formula>"hurlingham"</formula>
    </cfRule>
  </conditionalFormatting>
  <conditionalFormatting sqref="D125">
    <cfRule type="cellIs" priority="1" dxfId="63" operator="equal">
      <formula>"old georgians"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CA169"/>
  <sheetViews>
    <sheetView showGridLines="0" workbookViewId="0" topLeftCell="A1">
      <pane xSplit="5" ySplit="14" topLeftCell="F15" activePane="bottomRight" state="frozen"/>
      <selection pane="topRight" activeCell="F1" sqref="F1"/>
      <selection pane="bottomLeft" activeCell="A15" sqref="A15"/>
      <selection pane="bottomRight" activeCell="BF19" sqref="BF19"/>
    </sheetView>
  </sheetViews>
  <sheetFormatPr defaultColWidth="9.33203125" defaultRowHeight="11.25"/>
  <cols>
    <col min="1" max="1" width="2.16015625" style="0" customWidth="1"/>
    <col min="2" max="2" width="3.83203125" style="0" customWidth="1"/>
    <col min="3" max="3" width="31.66015625" style="0" bestFit="1" customWidth="1"/>
    <col min="4" max="4" width="14.33203125" style="0" bestFit="1" customWidth="1"/>
    <col min="5" max="5" width="9" style="2" customWidth="1"/>
    <col min="6" max="6" width="4.5" style="0" customWidth="1"/>
    <col min="7" max="13" width="3.83203125" style="11" customWidth="1"/>
    <col min="14" max="14" width="4.5" style="0" customWidth="1"/>
    <col min="15" max="21" width="3.83203125" style="11" customWidth="1"/>
    <col min="22" max="22" width="4.5" style="0" customWidth="1"/>
    <col min="23" max="29" width="3.83203125" style="11" customWidth="1"/>
    <col min="30" max="30" width="4.5" style="0" customWidth="1"/>
    <col min="31" max="37" width="3.83203125" style="11" customWidth="1"/>
    <col min="38" max="38" width="4.5" style="0" customWidth="1"/>
    <col min="39" max="45" width="3.83203125" style="11" customWidth="1"/>
    <col min="46" max="46" width="4.5" style="0" customWidth="1"/>
    <col min="47" max="53" width="3.83203125" style="11" customWidth="1"/>
    <col min="54" max="54" width="1.83203125" style="0" customWidth="1"/>
    <col min="55" max="57" width="4" style="2" customWidth="1"/>
    <col min="58" max="58" width="4.5" style="2" customWidth="1"/>
    <col min="59" max="60" width="4.33203125" style="2" customWidth="1"/>
    <col min="61" max="61" width="7.16015625" style="2" customWidth="1"/>
    <col min="62" max="67" width="4" style="2" customWidth="1"/>
    <col min="68" max="69" width="6.83203125" style="85" bestFit="1" customWidth="1"/>
    <col min="70" max="72" width="3.83203125" style="11" customWidth="1"/>
    <col min="73" max="73" width="1.83203125" style="0" customWidth="1"/>
    <col min="74" max="74" width="65.16015625" style="0" customWidth="1"/>
  </cols>
  <sheetData>
    <row r="1" ht="6.75" customHeight="1"/>
    <row r="2" ht="11.25"/>
    <row r="5" ht="11.25"/>
    <row r="10" spans="55:74" ht="11.25">
      <c r="BC10" s="1"/>
      <c r="BD10" s="1"/>
      <c r="BE10" s="1"/>
      <c r="BJ10" s="1"/>
      <c r="BK10" s="1"/>
      <c r="BL10" s="1"/>
      <c r="BU10" s="2"/>
      <c r="BV10" s="1"/>
    </row>
    <row r="11" spans="2:79" s="96" customFormat="1" ht="21" customHeight="1">
      <c r="B11" s="90" t="s">
        <v>145</v>
      </c>
      <c r="C11" s="91"/>
      <c r="D11" s="91"/>
      <c r="E11" s="92"/>
      <c r="F11" s="296" t="s">
        <v>150</v>
      </c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  <c r="AK11" s="294"/>
      <c r="AL11" s="294"/>
      <c r="AM11" s="294"/>
      <c r="AN11" s="294"/>
      <c r="AO11" s="294"/>
      <c r="AP11" s="294"/>
      <c r="AQ11" s="294"/>
      <c r="AR11" s="294"/>
      <c r="AS11" s="294"/>
      <c r="AT11" s="294"/>
      <c r="AU11" s="294"/>
      <c r="AV11" s="294"/>
      <c r="AW11" s="294"/>
      <c r="AX11" s="294"/>
      <c r="AY11" s="294"/>
      <c r="AZ11" s="294"/>
      <c r="BA11" s="297"/>
      <c r="BB11" s="93"/>
      <c r="BC11" s="293" t="s">
        <v>147</v>
      </c>
      <c r="BD11" s="294"/>
      <c r="BE11" s="294"/>
      <c r="BF11" s="294"/>
      <c r="BG11" s="294"/>
      <c r="BH11" s="294"/>
      <c r="BI11" s="294"/>
      <c r="BJ11" s="294"/>
      <c r="BK11" s="294"/>
      <c r="BL11" s="294"/>
      <c r="BM11" s="294"/>
      <c r="BN11" s="294"/>
      <c r="BO11" s="294"/>
      <c r="BP11" s="294"/>
      <c r="BQ11" s="294"/>
      <c r="BR11" s="294"/>
      <c r="BS11" s="294"/>
      <c r="BT11" s="295"/>
      <c r="BU11" s="94"/>
      <c r="BV11" s="95"/>
      <c r="BX11" s="93"/>
      <c r="BY11" s="93"/>
      <c r="BZ11" s="93"/>
      <c r="CA11" s="93"/>
    </row>
    <row r="12" spans="2:74" s="4" customFormat="1" ht="32.25" customHeight="1">
      <c r="B12" s="21" t="s">
        <v>7</v>
      </c>
      <c r="C12" s="46" t="s">
        <v>78</v>
      </c>
      <c r="D12" s="47" t="s">
        <v>0</v>
      </c>
      <c r="E12" s="48" t="s">
        <v>151</v>
      </c>
      <c r="F12" s="301" t="s">
        <v>2</v>
      </c>
      <c r="G12" s="302"/>
      <c r="H12" s="302"/>
      <c r="I12" s="302"/>
      <c r="J12" s="302"/>
      <c r="K12" s="302"/>
      <c r="L12" s="302"/>
      <c r="M12" s="303"/>
      <c r="N12" s="304" t="s">
        <v>1</v>
      </c>
      <c r="O12" s="305"/>
      <c r="P12" s="305"/>
      <c r="Q12" s="305"/>
      <c r="R12" s="305"/>
      <c r="S12" s="305"/>
      <c r="T12" s="305"/>
      <c r="U12" s="306"/>
      <c r="V12" s="307" t="s">
        <v>3</v>
      </c>
      <c r="W12" s="305"/>
      <c r="X12" s="305"/>
      <c r="Y12" s="305"/>
      <c r="Z12" s="305"/>
      <c r="AA12" s="305"/>
      <c r="AB12" s="305"/>
      <c r="AC12" s="306"/>
      <c r="AD12" s="304" t="s">
        <v>5</v>
      </c>
      <c r="AE12" s="305"/>
      <c r="AF12" s="305"/>
      <c r="AG12" s="305"/>
      <c r="AH12" s="305"/>
      <c r="AI12" s="305"/>
      <c r="AJ12" s="305"/>
      <c r="AK12" s="306"/>
      <c r="AL12" s="308" t="s">
        <v>6</v>
      </c>
      <c r="AM12" s="309"/>
      <c r="AN12" s="309"/>
      <c r="AO12" s="309"/>
      <c r="AP12" s="309"/>
      <c r="AQ12" s="309"/>
      <c r="AR12" s="309"/>
      <c r="AS12" s="310"/>
      <c r="AT12" s="304" t="s">
        <v>4</v>
      </c>
      <c r="AU12" s="305"/>
      <c r="AV12" s="305"/>
      <c r="AW12" s="305"/>
      <c r="AX12" s="305"/>
      <c r="AY12" s="305"/>
      <c r="AZ12" s="305"/>
      <c r="BA12" s="306"/>
      <c r="BB12"/>
      <c r="BC12" s="298" t="s">
        <v>146</v>
      </c>
      <c r="BD12" s="299"/>
      <c r="BE12" s="299"/>
      <c r="BF12" s="299"/>
      <c r="BG12" s="299"/>
      <c r="BH12" s="299"/>
      <c r="BI12" s="300"/>
      <c r="BJ12" s="290" t="s">
        <v>99</v>
      </c>
      <c r="BK12" s="291"/>
      <c r="BL12" s="291"/>
      <c r="BM12" s="291"/>
      <c r="BN12" s="291"/>
      <c r="BO12" s="291"/>
      <c r="BP12" s="291"/>
      <c r="BQ12" s="292"/>
      <c r="BR12" s="287" t="s">
        <v>102</v>
      </c>
      <c r="BS12" s="288"/>
      <c r="BT12" s="289"/>
      <c r="BU12" s="2"/>
      <c r="BV12" s="10" t="s">
        <v>42</v>
      </c>
    </row>
    <row r="13" spans="2:74" s="4" customFormat="1" ht="16.5" customHeight="1">
      <c r="B13" s="63"/>
      <c r="C13" s="64"/>
      <c r="D13" s="65"/>
      <c r="E13" s="66"/>
      <c r="F13" s="67" t="s">
        <v>152</v>
      </c>
      <c r="G13" s="316" t="s">
        <v>149</v>
      </c>
      <c r="H13" s="317"/>
      <c r="I13" s="317"/>
      <c r="J13" s="318"/>
      <c r="K13" s="314" t="s">
        <v>148</v>
      </c>
      <c r="L13" s="314"/>
      <c r="M13" s="315"/>
      <c r="N13" s="67" t="s">
        <v>152</v>
      </c>
      <c r="O13" s="316" t="s">
        <v>149</v>
      </c>
      <c r="P13" s="317"/>
      <c r="Q13" s="317"/>
      <c r="R13" s="318"/>
      <c r="S13" s="314" t="s">
        <v>148</v>
      </c>
      <c r="T13" s="314"/>
      <c r="U13" s="315"/>
      <c r="V13" s="67" t="s">
        <v>152</v>
      </c>
      <c r="W13" s="316" t="s">
        <v>149</v>
      </c>
      <c r="X13" s="317"/>
      <c r="Y13" s="317"/>
      <c r="Z13" s="318"/>
      <c r="AA13" s="314" t="s">
        <v>148</v>
      </c>
      <c r="AB13" s="314"/>
      <c r="AC13" s="315"/>
      <c r="AD13" s="67" t="s">
        <v>152</v>
      </c>
      <c r="AE13" s="316" t="s">
        <v>149</v>
      </c>
      <c r="AF13" s="317"/>
      <c r="AG13" s="317"/>
      <c r="AH13" s="318"/>
      <c r="AI13" s="314" t="s">
        <v>148</v>
      </c>
      <c r="AJ13" s="314"/>
      <c r="AK13" s="315"/>
      <c r="AL13" s="67" t="s">
        <v>152</v>
      </c>
      <c r="AM13" s="316" t="s">
        <v>149</v>
      </c>
      <c r="AN13" s="317"/>
      <c r="AO13" s="317"/>
      <c r="AP13" s="318"/>
      <c r="AQ13" s="314" t="s">
        <v>148</v>
      </c>
      <c r="AR13" s="314"/>
      <c r="AS13" s="315"/>
      <c r="AT13" s="67" t="s">
        <v>152</v>
      </c>
      <c r="AU13" s="316" t="s">
        <v>149</v>
      </c>
      <c r="AV13" s="317"/>
      <c r="AW13" s="317"/>
      <c r="AX13" s="318"/>
      <c r="AY13" s="346" t="s">
        <v>148</v>
      </c>
      <c r="AZ13" s="314"/>
      <c r="BA13" s="315"/>
      <c r="BB13"/>
      <c r="BC13" s="60"/>
      <c r="BD13" s="61"/>
      <c r="BE13" s="61"/>
      <c r="BF13" s="61"/>
      <c r="BG13" s="61"/>
      <c r="BH13" s="61"/>
      <c r="BI13" s="62"/>
      <c r="BJ13" s="53"/>
      <c r="BK13" s="54"/>
      <c r="BL13" s="54"/>
      <c r="BM13" s="54"/>
      <c r="BN13" s="54"/>
      <c r="BO13" s="54"/>
      <c r="BP13" s="54"/>
      <c r="BQ13" s="55"/>
      <c r="BR13" s="56"/>
      <c r="BS13" s="57"/>
      <c r="BT13" s="58"/>
      <c r="BU13" s="2"/>
      <c r="BV13" s="10"/>
    </row>
    <row r="14" spans="2:74" s="4" customFormat="1" ht="59.25" customHeight="1">
      <c r="B14" s="22"/>
      <c r="C14" s="49"/>
      <c r="D14" s="50"/>
      <c r="E14" s="51"/>
      <c r="F14" s="45" t="s">
        <v>92</v>
      </c>
      <c r="G14" s="32" t="s">
        <v>90</v>
      </c>
      <c r="H14" s="32" t="s">
        <v>91</v>
      </c>
      <c r="I14" s="32" t="s">
        <v>92</v>
      </c>
      <c r="J14" s="32" t="s">
        <v>93</v>
      </c>
      <c r="K14" s="33" t="s">
        <v>96</v>
      </c>
      <c r="L14" s="34" t="s">
        <v>100</v>
      </c>
      <c r="M14" s="35" t="s">
        <v>101</v>
      </c>
      <c r="N14" s="45" t="s">
        <v>92</v>
      </c>
      <c r="O14" s="32" t="s">
        <v>90</v>
      </c>
      <c r="P14" s="32" t="s">
        <v>91</v>
      </c>
      <c r="Q14" s="32" t="s">
        <v>92</v>
      </c>
      <c r="R14" s="32" t="s">
        <v>93</v>
      </c>
      <c r="S14" s="33" t="s">
        <v>96</v>
      </c>
      <c r="T14" s="34" t="s">
        <v>100</v>
      </c>
      <c r="U14" s="35" t="s">
        <v>101</v>
      </c>
      <c r="V14" s="45" t="s">
        <v>92</v>
      </c>
      <c r="W14" s="32" t="s">
        <v>90</v>
      </c>
      <c r="X14" s="32" t="s">
        <v>91</v>
      </c>
      <c r="Y14" s="32" t="s">
        <v>92</v>
      </c>
      <c r="Z14" s="32" t="s">
        <v>93</v>
      </c>
      <c r="AA14" s="33" t="s">
        <v>96</v>
      </c>
      <c r="AB14" s="34" t="s">
        <v>100</v>
      </c>
      <c r="AC14" s="35" t="s">
        <v>101</v>
      </c>
      <c r="AD14" s="45" t="s">
        <v>92</v>
      </c>
      <c r="AE14" s="32" t="s">
        <v>90</v>
      </c>
      <c r="AF14" s="32" t="s">
        <v>91</v>
      </c>
      <c r="AG14" s="32" t="s">
        <v>92</v>
      </c>
      <c r="AH14" s="32" t="s">
        <v>93</v>
      </c>
      <c r="AI14" s="33" t="s">
        <v>96</v>
      </c>
      <c r="AJ14" s="34" t="s">
        <v>100</v>
      </c>
      <c r="AK14" s="35" t="s">
        <v>101</v>
      </c>
      <c r="AL14" s="45" t="s">
        <v>92</v>
      </c>
      <c r="AM14" s="32" t="s">
        <v>90</v>
      </c>
      <c r="AN14" s="32" t="s">
        <v>91</v>
      </c>
      <c r="AO14" s="32" t="s">
        <v>92</v>
      </c>
      <c r="AP14" s="32" t="s">
        <v>93</v>
      </c>
      <c r="AQ14" s="33" t="s">
        <v>96</v>
      </c>
      <c r="AR14" s="34" t="s">
        <v>100</v>
      </c>
      <c r="AS14" s="35" t="s">
        <v>101</v>
      </c>
      <c r="AT14" s="45" t="s">
        <v>92</v>
      </c>
      <c r="AU14" s="32" t="s">
        <v>90</v>
      </c>
      <c r="AV14" s="32" t="s">
        <v>91</v>
      </c>
      <c r="AW14" s="32" t="s">
        <v>92</v>
      </c>
      <c r="AX14" s="32" t="s">
        <v>93</v>
      </c>
      <c r="AY14" s="33" t="s">
        <v>96</v>
      </c>
      <c r="AZ14" s="34" t="s">
        <v>100</v>
      </c>
      <c r="BA14" s="35" t="s">
        <v>101</v>
      </c>
      <c r="BB14"/>
      <c r="BC14" s="36" t="s">
        <v>22</v>
      </c>
      <c r="BD14" s="37" t="s">
        <v>79</v>
      </c>
      <c r="BE14" s="37" t="s">
        <v>80</v>
      </c>
      <c r="BF14" s="37" t="s">
        <v>81</v>
      </c>
      <c r="BG14" s="37" t="s">
        <v>128</v>
      </c>
      <c r="BH14" s="59" t="s">
        <v>129</v>
      </c>
      <c r="BI14" s="38" t="s">
        <v>82</v>
      </c>
      <c r="BJ14" s="39" t="s">
        <v>90</v>
      </c>
      <c r="BK14" s="40" t="s">
        <v>91</v>
      </c>
      <c r="BL14" s="40" t="s">
        <v>92</v>
      </c>
      <c r="BM14" s="40" t="s">
        <v>93</v>
      </c>
      <c r="BN14" s="40" t="s">
        <v>126</v>
      </c>
      <c r="BO14" s="40" t="s">
        <v>127</v>
      </c>
      <c r="BP14" s="40" t="s">
        <v>94</v>
      </c>
      <c r="BQ14" s="41" t="s">
        <v>95</v>
      </c>
      <c r="BR14" s="42" t="s">
        <v>96</v>
      </c>
      <c r="BS14" s="43" t="s">
        <v>100</v>
      </c>
      <c r="BT14" s="44" t="s">
        <v>101</v>
      </c>
      <c r="BU14" s="2"/>
      <c r="BV14" s="10"/>
    </row>
    <row r="15" spans="2:74" ht="11.25">
      <c r="B15" s="6">
        <v>1</v>
      </c>
      <c r="C15" s="6" t="s">
        <v>8</v>
      </c>
      <c r="D15" s="101" t="s">
        <v>6</v>
      </c>
      <c r="E15" s="97">
        <f>COUNT(F15,N15,V15,AD15,AL15,AT15)+COUNTIF(F15:BA15,"dnb")</f>
        <v>3</v>
      </c>
      <c r="F15" s="319" t="s">
        <v>269</v>
      </c>
      <c r="G15" s="320"/>
      <c r="H15" s="320"/>
      <c r="I15" s="320"/>
      <c r="J15" s="320"/>
      <c r="K15" s="320"/>
      <c r="L15" s="320"/>
      <c r="M15" s="321"/>
      <c r="N15" s="73">
        <v>2</v>
      </c>
      <c r="O15" s="70">
        <v>2</v>
      </c>
      <c r="P15" s="70">
        <v>0</v>
      </c>
      <c r="Q15" s="70">
        <v>12</v>
      </c>
      <c r="R15" s="70">
        <v>0</v>
      </c>
      <c r="S15" s="71"/>
      <c r="T15" s="71"/>
      <c r="U15" s="72"/>
      <c r="V15" s="73">
        <v>1</v>
      </c>
      <c r="W15" s="70">
        <v>2</v>
      </c>
      <c r="X15" s="70">
        <v>0</v>
      </c>
      <c r="Y15" s="70">
        <v>12</v>
      </c>
      <c r="Z15" s="70">
        <v>0</v>
      </c>
      <c r="AA15" s="71"/>
      <c r="AB15" s="71"/>
      <c r="AC15" s="72"/>
      <c r="AD15" s="328" t="s">
        <v>268</v>
      </c>
      <c r="AE15" s="329"/>
      <c r="AF15" s="329"/>
      <c r="AG15" s="329"/>
      <c r="AH15" s="329"/>
      <c r="AI15" s="329"/>
      <c r="AJ15" s="329"/>
      <c r="AK15" s="330"/>
      <c r="AL15" s="243"/>
      <c r="AM15" s="244"/>
      <c r="AN15" s="244"/>
      <c r="AO15" s="244"/>
      <c r="AP15" s="244"/>
      <c r="AQ15" s="245"/>
      <c r="AR15" s="245"/>
      <c r="AS15" s="246"/>
      <c r="AT15" s="73">
        <v>25</v>
      </c>
      <c r="AU15" s="70">
        <v>3</v>
      </c>
      <c r="AV15" s="70">
        <v>0</v>
      </c>
      <c r="AW15" s="70">
        <v>8</v>
      </c>
      <c r="AX15" s="70">
        <v>0</v>
      </c>
      <c r="AY15" s="71"/>
      <c r="AZ15" s="71"/>
      <c r="BA15" s="72"/>
      <c r="BB15" s="75"/>
      <c r="BC15" s="83">
        <f aca="true" t="shared" si="0" ref="BC15:BC51">COUNT(F15,N15,V15,AD15,AL15,AT15)</f>
        <v>3</v>
      </c>
      <c r="BD15" s="84">
        <f>SUM(F15,N15,V15,AD15,AL15,AT15)</f>
        <v>28</v>
      </c>
      <c r="BE15" s="52"/>
      <c r="BF15" s="84">
        <f>MAX(F15,N15,V15,AD15,AL15,AT15)</f>
        <v>25</v>
      </c>
      <c r="BG15" s="286">
        <f aca="true" t="shared" si="1" ref="BG15:BG20">COUNTIF(F15,"&gt;=50")+COUNTIF(N15,"&gt;=50")+COUNTIF(V15,"&gt;=50")+COUNTIF(AD15,"&gt;=50")+COUNTIF(AL15,"&gt;=50")+COUNTIF(AT15,"&gt;=50")</f>
        <v>0</v>
      </c>
      <c r="BH15" s="286">
        <f>COUNTIF(F15,"&gt;=100")+COUNTIF(N15,"&gt;=100")+COUNTIF(V15,"&gt;=100")+COUNTIF(AD15,"&gt;=100")+COUNTIF(AL15,"&gt;=100")+COUNTIF(AT15,"&gt;=100")</f>
        <v>0</v>
      </c>
      <c r="BI15" s="88">
        <f aca="true" t="shared" si="2" ref="BI15:BI85">IF(ISERROR(BD15/(BC15-BE15)),"-",(BD15/(BC15-BE15)))</f>
        <v>9.333333333333334</v>
      </c>
      <c r="BJ15" s="83">
        <f>SUM(G15,O15,W15,AE15,AM15,AU15)</f>
        <v>7</v>
      </c>
      <c r="BK15" s="84">
        <f>SUM(H15,P15,X15,AF15,AN15,AV15)</f>
        <v>0</v>
      </c>
      <c r="BL15" s="84">
        <f>SUM(I15,Q15,Y15,AG15,AO15,AW15)</f>
        <v>32</v>
      </c>
      <c r="BM15" s="84">
        <f>SUM(J15,R15,Z15,AH15,AP15,AX15)</f>
        <v>0</v>
      </c>
      <c r="BN15" s="84">
        <f aca="true" t="shared" si="3" ref="BN15:BN85">IF(J15&gt;=3,"1","0")+IF(R15&gt;=3,"1","0")+IF(Z15&gt;=3,"1","0")+IF(AH15&gt;=3,"1","0")+IF(AP15&gt;=3,"1","0")+IF(AX15&gt;=3,"1","0")</f>
        <v>0</v>
      </c>
      <c r="BO15" s="84">
        <f>IF(J15&gt;=5,"1","0")+IF(R15&gt;=5,"1","0")+IF(Z15&gt;=5,"1","0")+IF(AH15&gt;=5,"1","0")+IF(AP15&gt;=5,"1","0")+IF(AX15&gt;=5,"1","0")</f>
        <v>0</v>
      </c>
      <c r="BP15" s="86">
        <f>IF(ISERROR(BL15/BJ15),"-",BL15/BJ15)</f>
        <v>4.571428571428571</v>
      </c>
      <c r="BQ15" s="88" t="str">
        <f>IF(ISERROR(BL15/BM15),"-",BL15/BM15)</f>
        <v>-</v>
      </c>
      <c r="BR15" s="89">
        <f>SUM(K15+S15+AA15+AI15+AQ15+AY15)</f>
        <v>0</v>
      </c>
      <c r="BS15" s="68">
        <f aca="true" t="shared" si="4" ref="BS15:BS80">SUM(L15+T15+AB15+AJ15+AR15+AZ15)</f>
        <v>0</v>
      </c>
      <c r="BT15" s="69">
        <f>SUM(M15+U15+AC15+AK15+AS15+BA15)</f>
        <v>0</v>
      </c>
      <c r="BU15" s="2"/>
      <c r="BV15" s="6"/>
    </row>
    <row r="16" spans="2:74" ht="11.25">
      <c r="B16" s="6">
        <v>2</v>
      </c>
      <c r="C16" s="6" t="s">
        <v>33</v>
      </c>
      <c r="D16" s="101" t="s">
        <v>6</v>
      </c>
      <c r="E16" s="97">
        <f>COUNT(F16,N16,V16,AD16,AL16,AT16)+COUNTIF(F16:BA16,"dnb")</f>
        <v>3</v>
      </c>
      <c r="F16" s="322"/>
      <c r="G16" s="323"/>
      <c r="H16" s="323"/>
      <c r="I16" s="323"/>
      <c r="J16" s="323"/>
      <c r="K16" s="323"/>
      <c r="L16" s="323"/>
      <c r="M16" s="324"/>
      <c r="N16" s="73">
        <v>33</v>
      </c>
      <c r="O16" s="70">
        <v>4</v>
      </c>
      <c r="P16" s="70">
        <v>0</v>
      </c>
      <c r="Q16" s="70">
        <v>37</v>
      </c>
      <c r="R16" s="70">
        <v>1</v>
      </c>
      <c r="S16" s="71">
        <v>1</v>
      </c>
      <c r="T16" s="71"/>
      <c r="U16" s="72"/>
      <c r="V16" s="73">
        <v>0</v>
      </c>
      <c r="W16" s="70">
        <v>2</v>
      </c>
      <c r="X16" s="70">
        <v>0</v>
      </c>
      <c r="Y16" s="70">
        <v>21</v>
      </c>
      <c r="Z16" s="70">
        <v>0</v>
      </c>
      <c r="AA16" s="71"/>
      <c r="AB16" s="71"/>
      <c r="AC16" s="72"/>
      <c r="AD16" s="331"/>
      <c r="AE16" s="332"/>
      <c r="AF16" s="332"/>
      <c r="AG16" s="332"/>
      <c r="AH16" s="332"/>
      <c r="AI16" s="332"/>
      <c r="AJ16" s="332"/>
      <c r="AK16" s="333"/>
      <c r="AL16" s="243"/>
      <c r="AM16" s="244"/>
      <c r="AN16" s="244"/>
      <c r="AO16" s="244"/>
      <c r="AP16" s="244"/>
      <c r="AQ16" s="245"/>
      <c r="AR16" s="245"/>
      <c r="AS16" s="246"/>
      <c r="AT16" s="73">
        <v>2</v>
      </c>
      <c r="AU16" s="70">
        <v>4</v>
      </c>
      <c r="AV16" s="70">
        <v>1</v>
      </c>
      <c r="AW16" s="70">
        <v>10</v>
      </c>
      <c r="AX16" s="70">
        <v>0</v>
      </c>
      <c r="AY16" s="71"/>
      <c r="AZ16" s="71"/>
      <c r="BA16" s="72"/>
      <c r="BB16" s="75"/>
      <c r="BC16" s="83">
        <f t="shared" si="0"/>
        <v>3</v>
      </c>
      <c r="BD16" s="84">
        <f aca="true" t="shared" si="5" ref="BD16:BD86">SUM(F16,N16,V16,AD16,AL16,AT16)</f>
        <v>35</v>
      </c>
      <c r="BE16" s="52">
        <v>1</v>
      </c>
      <c r="BF16" s="84">
        <f aca="true" t="shared" si="6" ref="BF16:BF86">MAX(F16,N16,V16,AD16,AL16,AT16)</f>
        <v>33</v>
      </c>
      <c r="BG16" s="286">
        <f t="shared" si="1"/>
        <v>0</v>
      </c>
      <c r="BH16" s="286">
        <f aca="true" t="shared" si="7" ref="BH16:BH79">COUNTIF(F16,"&gt;=100")+COUNTIF(N16,"&gt;=100")+COUNTIF(V16,"&gt;=100")+COUNTIF(AD16,"&gt;=100")+COUNTIF(AL16,"&gt;=100")+COUNTIF(AT16,"&gt;=100")</f>
        <v>0</v>
      </c>
      <c r="BI16" s="88">
        <f t="shared" si="2"/>
        <v>17.5</v>
      </c>
      <c r="BJ16" s="83">
        <f aca="true" t="shared" si="8" ref="BJ16:BJ86">SUM(G16,O16,W16,AE16,AM16,AU16)</f>
        <v>10</v>
      </c>
      <c r="BK16" s="84">
        <f aca="true" t="shared" si="9" ref="BK16:BK86">SUM(H16,P16,X16,AF16,AN16,AV16)</f>
        <v>1</v>
      </c>
      <c r="BL16" s="84">
        <f aca="true" t="shared" si="10" ref="BL16:BL86">SUM(I16,Q16,Y16,AG16,AO16,AW16)</f>
        <v>68</v>
      </c>
      <c r="BM16" s="84">
        <f aca="true" t="shared" si="11" ref="BM16:BM86">SUM(J16,R16,Z16,AH16,AP16,AX16)</f>
        <v>1</v>
      </c>
      <c r="BN16" s="84">
        <f t="shared" si="3"/>
        <v>0</v>
      </c>
      <c r="BO16" s="84">
        <f aca="true" t="shared" si="12" ref="BO16:BO86">IF(J16&gt;=5,"1","0")+IF(R16&gt;=5,"1","0")+IF(Z16&gt;=5,"1","0")+IF(AH16&gt;=5,"1","0")+IF(AP16&gt;=5,"1","0")+IF(AX16&gt;=5,"1","0")</f>
        <v>0</v>
      </c>
      <c r="BP16" s="86">
        <f aca="true" t="shared" si="13" ref="BP16:BP86">IF(ISERROR(BL16/BJ16),"-",BL16/BJ16)</f>
        <v>6.8</v>
      </c>
      <c r="BQ16" s="88">
        <f>IF(ISERROR(BL16/BM16),"-",BL16/BM16)</f>
        <v>68</v>
      </c>
      <c r="BR16" s="89">
        <f aca="true" t="shared" si="14" ref="BR16:BS86">SUM(K16+S16+AA16+AI16+AQ16+AY16)</f>
        <v>1</v>
      </c>
      <c r="BS16" s="68">
        <f t="shared" si="4"/>
        <v>0</v>
      </c>
      <c r="BT16" s="69">
        <f aca="true" t="shared" si="15" ref="BT16:BT86">SUM(M16+U16+AC16+AK16+AS16+BA16)</f>
        <v>0</v>
      </c>
      <c r="BU16" s="2"/>
      <c r="BV16" s="6"/>
    </row>
    <row r="17" spans="2:74" ht="11.25">
      <c r="B17" s="6">
        <v>3</v>
      </c>
      <c r="C17" s="6" t="s">
        <v>32</v>
      </c>
      <c r="D17" s="101" t="s">
        <v>6</v>
      </c>
      <c r="E17" s="97">
        <f>COUNT(F17,N17,V17,AD17,AL17,AT17)+COUNTIF(F17:BA17,"dnb")</f>
        <v>3</v>
      </c>
      <c r="F17" s="322"/>
      <c r="G17" s="323"/>
      <c r="H17" s="323"/>
      <c r="I17" s="323"/>
      <c r="J17" s="323"/>
      <c r="K17" s="323"/>
      <c r="L17" s="323"/>
      <c r="M17" s="324"/>
      <c r="N17" s="73">
        <v>0</v>
      </c>
      <c r="O17" s="70">
        <v>2</v>
      </c>
      <c r="P17" s="70">
        <v>0</v>
      </c>
      <c r="Q17" s="70">
        <v>12</v>
      </c>
      <c r="R17" s="70">
        <v>0</v>
      </c>
      <c r="S17" s="71"/>
      <c r="T17" s="71"/>
      <c r="U17" s="72"/>
      <c r="V17" s="73">
        <v>20</v>
      </c>
      <c r="W17" s="70"/>
      <c r="X17" s="70"/>
      <c r="Y17" s="70"/>
      <c r="Z17" s="70"/>
      <c r="AA17" s="71"/>
      <c r="AB17" s="71"/>
      <c r="AC17" s="72"/>
      <c r="AD17" s="331"/>
      <c r="AE17" s="332"/>
      <c r="AF17" s="332"/>
      <c r="AG17" s="332"/>
      <c r="AH17" s="332"/>
      <c r="AI17" s="332"/>
      <c r="AJ17" s="332"/>
      <c r="AK17" s="333"/>
      <c r="AL17" s="243"/>
      <c r="AM17" s="244"/>
      <c r="AN17" s="244"/>
      <c r="AO17" s="244"/>
      <c r="AP17" s="244"/>
      <c r="AQ17" s="245"/>
      <c r="AR17" s="245"/>
      <c r="AS17" s="246"/>
      <c r="AT17" s="73">
        <v>29</v>
      </c>
      <c r="AU17" s="70">
        <v>2</v>
      </c>
      <c r="AV17" s="70">
        <v>1</v>
      </c>
      <c r="AW17" s="70">
        <v>1</v>
      </c>
      <c r="AX17" s="70">
        <v>2</v>
      </c>
      <c r="AY17" s="71"/>
      <c r="AZ17" s="71"/>
      <c r="BA17" s="72">
        <v>1</v>
      </c>
      <c r="BB17" s="75"/>
      <c r="BC17" s="83">
        <f t="shared" si="0"/>
        <v>3</v>
      </c>
      <c r="BD17" s="84">
        <f t="shared" si="5"/>
        <v>49</v>
      </c>
      <c r="BE17" s="52">
        <v>1</v>
      </c>
      <c r="BF17" s="84">
        <f t="shared" si="6"/>
        <v>29</v>
      </c>
      <c r="BG17" s="286">
        <f t="shared" si="1"/>
        <v>0</v>
      </c>
      <c r="BH17" s="286">
        <f t="shared" si="7"/>
        <v>0</v>
      </c>
      <c r="BI17" s="88">
        <f t="shared" si="2"/>
        <v>24.5</v>
      </c>
      <c r="BJ17" s="83">
        <f t="shared" si="8"/>
        <v>4</v>
      </c>
      <c r="BK17" s="84">
        <f t="shared" si="9"/>
        <v>1</v>
      </c>
      <c r="BL17" s="84">
        <f t="shared" si="10"/>
        <v>13</v>
      </c>
      <c r="BM17" s="84">
        <f t="shared" si="11"/>
        <v>2</v>
      </c>
      <c r="BN17" s="84">
        <f t="shared" si="3"/>
        <v>0</v>
      </c>
      <c r="BO17" s="84">
        <f t="shared" si="12"/>
        <v>0</v>
      </c>
      <c r="BP17" s="86">
        <f t="shared" si="13"/>
        <v>3.25</v>
      </c>
      <c r="BQ17" s="88">
        <f>IF(ISERROR(BL17/BM17),"-",BL17/BM17)</f>
        <v>6.5</v>
      </c>
      <c r="BR17" s="89">
        <f t="shared" si="14"/>
        <v>0</v>
      </c>
      <c r="BS17" s="68">
        <f t="shared" si="4"/>
        <v>0</v>
      </c>
      <c r="BT17" s="69">
        <f t="shared" si="15"/>
        <v>1</v>
      </c>
      <c r="BU17" s="2"/>
      <c r="BV17" s="6"/>
    </row>
    <row r="18" spans="2:74" ht="11.25">
      <c r="B18" s="6">
        <v>4</v>
      </c>
      <c r="C18" s="6" t="s">
        <v>9</v>
      </c>
      <c r="D18" s="101" t="s">
        <v>6</v>
      </c>
      <c r="E18" s="97">
        <f>COUNT(F18,N18,V18,AD18,AL18,AT18)+COUNTIF(F18:BA18,"dnb")</f>
        <v>1</v>
      </c>
      <c r="F18" s="322"/>
      <c r="G18" s="323"/>
      <c r="H18" s="323"/>
      <c r="I18" s="323"/>
      <c r="J18" s="323"/>
      <c r="K18" s="323"/>
      <c r="L18" s="323"/>
      <c r="M18" s="324"/>
      <c r="N18" s="73"/>
      <c r="O18" s="70"/>
      <c r="P18" s="70"/>
      <c r="Q18" s="70"/>
      <c r="R18" s="70"/>
      <c r="S18" s="71"/>
      <c r="T18" s="71"/>
      <c r="U18" s="72"/>
      <c r="V18" s="73">
        <v>22</v>
      </c>
      <c r="W18" s="70"/>
      <c r="X18" s="70"/>
      <c r="Y18" s="70"/>
      <c r="Z18" s="70"/>
      <c r="AA18" s="71"/>
      <c r="AB18" s="71"/>
      <c r="AC18" s="72"/>
      <c r="AD18" s="331"/>
      <c r="AE18" s="332"/>
      <c r="AF18" s="332"/>
      <c r="AG18" s="332"/>
      <c r="AH18" s="332"/>
      <c r="AI18" s="332"/>
      <c r="AJ18" s="332"/>
      <c r="AK18" s="333"/>
      <c r="AL18" s="243"/>
      <c r="AM18" s="244"/>
      <c r="AN18" s="244"/>
      <c r="AO18" s="244"/>
      <c r="AP18" s="244"/>
      <c r="AQ18" s="245"/>
      <c r="AR18" s="245"/>
      <c r="AS18" s="246"/>
      <c r="AT18" s="73"/>
      <c r="AU18" s="70"/>
      <c r="AV18" s="70"/>
      <c r="AW18" s="70"/>
      <c r="AX18" s="70"/>
      <c r="AY18" s="71"/>
      <c r="AZ18" s="71"/>
      <c r="BA18" s="72"/>
      <c r="BB18" s="75"/>
      <c r="BC18" s="83">
        <f t="shared" si="0"/>
        <v>1</v>
      </c>
      <c r="BD18" s="84">
        <f t="shared" si="5"/>
        <v>22</v>
      </c>
      <c r="BE18" s="52"/>
      <c r="BF18" s="84">
        <f t="shared" si="6"/>
        <v>22</v>
      </c>
      <c r="BG18" s="286">
        <f t="shared" si="1"/>
        <v>0</v>
      </c>
      <c r="BH18" s="286">
        <f t="shared" si="7"/>
        <v>0</v>
      </c>
      <c r="BI18" s="88">
        <f t="shared" si="2"/>
        <v>22</v>
      </c>
      <c r="BJ18" s="83">
        <f t="shared" si="8"/>
        <v>0</v>
      </c>
      <c r="BK18" s="84">
        <f t="shared" si="9"/>
        <v>0</v>
      </c>
      <c r="BL18" s="84">
        <f t="shared" si="10"/>
        <v>0</v>
      </c>
      <c r="BM18" s="84">
        <f t="shared" si="11"/>
        <v>0</v>
      </c>
      <c r="BN18" s="84">
        <f t="shared" si="3"/>
        <v>0</v>
      </c>
      <c r="BO18" s="84">
        <f t="shared" si="12"/>
        <v>0</v>
      </c>
      <c r="BP18" s="86" t="str">
        <f t="shared" si="13"/>
        <v>-</v>
      </c>
      <c r="BQ18" s="88" t="str">
        <f aca="true" t="shared" si="16" ref="BQ18:BQ92">IF(ISERROR(BL18/BM18),"-",BL18/BM18)</f>
        <v>-</v>
      </c>
      <c r="BR18" s="89">
        <f t="shared" si="14"/>
        <v>0</v>
      </c>
      <c r="BS18" s="68">
        <f t="shared" si="4"/>
        <v>0</v>
      </c>
      <c r="BT18" s="69">
        <f t="shared" si="15"/>
        <v>0</v>
      </c>
      <c r="BU18" s="2"/>
      <c r="BV18" s="6"/>
    </row>
    <row r="19" spans="2:74" ht="11.25">
      <c r="B19" s="6">
        <v>5</v>
      </c>
      <c r="C19" s="6" t="s">
        <v>34</v>
      </c>
      <c r="D19" s="101" t="s">
        <v>6</v>
      </c>
      <c r="E19" s="97">
        <f>COUNT(F19,N19,V19,AD19,AL19,AT19)+COUNTIF(F19:BA19,"dnb")</f>
        <v>3</v>
      </c>
      <c r="F19" s="322"/>
      <c r="G19" s="323"/>
      <c r="H19" s="323"/>
      <c r="I19" s="323"/>
      <c r="J19" s="323"/>
      <c r="K19" s="323"/>
      <c r="L19" s="323"/>
      <c r="M19" s="324"/>
      <c r="N19" s="73">
        <v>0</v>
      </c>
      <c r="O19" s="70">
        <v>4</v>
      </c>
      <c r="P19" s="70">
        <v>1</v>
      </c>
      <c r="Q19" s="70">
        <v>9</v>
      </c>
      <c r="R19" s="70">
        <v>0</v>
      </c>
      <c r="S19" s="71">
        <v>1</v>
      </c>
      <c r="T19" s="71"/>
      <c r="U19" s="72"/>
      <c r="V19" s="73">
        <v>24</v>
      </c>
      <c r="W19" s="70">
        <v>4</v>
      </c>
      <c r="X19" s="70">
        <v>0</v>
      </c>
      <c r="Y19" s="70">
        <v>25</v>
      </c>
      <c r="Z19" s="70">
        <v>1</v>
      </c>
      <c r="AA19" s="71">
        <v>1</v>
      </c>
      <c r="AB19" s="71"/>
      <c r="AC19" s="72"/>
      <c r="AD19" s="331"/>
      <c r="AE19" s="332"/>
      <c r="AF19" s="332"/>
      <c r="AG19" s="332"/>
      <c r="AH19" s="332"/>
      <c r="AI19" s="332"/>
      <c r="AJ19" s="332"/>
      <c r="AK19" s="333"/>
      <c r="AL19" s="243"/>
      <c r="AM19" s="244"/>
      <c r="AN19" s="244"/>
      <c r="AO19" s="244"/>
      <c r="AP19" s="244"/>
      <c r="AQ19" s="245"/>
      <c r="AR19" s="245"/>
      <c r="AS19" s="246"/>
      <c r="AT19" s="73" t="s">
        <v>21</v>
      </c>
      <c r="AU19" s="70">
        <v>3</v>
      </c>
      <c r="AV19" s="70">
        <v>0</v>
      </c>
      <c r="AW19" s="70">
        <v>12</v>
      </c>
      <c r="AX19" s="70">
        <v>1</v>
      </c>
      <c r="AY19" s="71"/>
      <c r="AZ19" s="71"/>
      <c r="BA19" s="72"/>
      <c r="BB19" s="75"/>
      <c r="BC19" s="83">
        <f t="shared" si="0"/>
        <v>2</v>
      </c>
      <c r="BD19" s="84">
        <f t="shared" si="5"/>
        <v>24</v>
      </c>
      <c r="BE19" s="52"/>
      <c r="BF19" s="84">
        <f t="shared" si="6"/>
        <v>24</v>
      </c>
      <c r="BG19" s="286">
        <f t="shared" si="1"/>
        <v>0</v>
      </c>
      <c r="BH19" s="286">
        <f t="shared" si="7"/>
        <v>0</v>
      </c>
      <c r="BI19" s="88">
        <f t="shared" si="2"/>
        <v>12</v>
      </c>
      <c r="BJ19" s="83">
        <f t="shared" si="8"/>
        <v>11</v>
      </c>
      <c r="BK19" s="84">
        <f t="shared" si="9"/>
        <v>1</v>
      </c>
      <c r="BL19" s="84">
        <f t="shared" si="10"/>
        <v>46</v>
      </c>
      <c r="BM19" s="84">
        <f t="shared" si="11"/>
        <v>2</v>
      </c>
      <c r="BN19" s="84">
        <f t="shared" si="3"/>
        <v>0</v>
      </c>
      <c r="BO19" s="84">
        <f t="shared" si="12"/>
        <v>0</v>
      </c>
      <c r="BP19" s="86">
        <f t="shared" si="13"/>
        <v>4.181818181818182</v>
      </c>
      <c r="BQ19" s="88">
        <f t="shared" si="16"/>
        <v>23</v>
      </c>
      <c r="BR19" s="89">
        <f t="shared" si="14"/>
        <v>2</v>
      </c>
      <c r="BS19" s="68">
        <f t="shared" si="4"/>
        <v>0</v>
      </c>
      <c r="BT19" s="69">
        <f t="shared" si="15"/>
        <v>0</v>
      </c>
      <c r="BU19" s="2"/>
      <c r="BV19" s="6"/>
    </row>
    <row r="20" spans="2:74" ht="11.25">
      <c r="B20" s="6">
        <v>6</v>
      </c>
      <c r="C20" s="6" t="s">
        <v>52</v>
      </c>
      <c r="D20" s="101" t="s">
        <v>6</v>
      </c>
      <c r="E20" s="97">
        <f aca="true" t="shared" si="17" ref="E20:E94">COUNT(F20,N20,V20,AD20,AL20,AT20)+COUNTIF(F20:BA20,"dnb")</f>
        <v>2</v>
      </c>
      <c r="F20" s="322"/>
      <c r="G20" s="323"/>
      <c r="H20" s="323"/>
      <c r="I20" s="323"/>
      <c r="J20" s="323"/>
      <c r="K20" s="323"/>
      <c r="L20" s="323"/>
      <c r="M20" s="324"/>
      <c r="N20" s="73">
        <v>6</v>
      </c>
      <c r="O20" s="70">
        <v>3</v>
      </c>
      <c r="P20" s="70">
        <v>0</v>
      </c>
      <c r="Q20" s="70">
        <v>12</v>
      </c>
      <c r="R20" s="70">
        <v>0</v>
      </c>
      <c r="S20" s="71"/>
      <c r="T20" s="71"/>
      <c r="U20" s="72"/>
      <c r="V20" s="73">
        <v>0</v>
      </c>
      <c r="W20" s="70">
        <v>2</v>
      </c>
      <c r="X20" s="70">
        <v>0</v>
      </c>
      <c r="Y20" s="70">
        <v>10</v>
      </c>
      <c r="Z20" s="70">
        <v>0</v>
      </c>
      <c r="AA20" s="71"/>
      <c r="AB20" s="71"/>
      <c r="AC20" s="72"/>
      <c r="AD20" s="331"/>
      <c r="AE20" s="332"/>
      <c r="AF20" s="332"/>
      <c r="AG20" s="332"/>
      <c r="AH20" s="332"/>
      <c r="AI20" s="332"/>
      <c r="AJ20" s="332"/>
      <c r="AK20" s="333"/>
      <c r="AL20" s="243"/>
      <c r="AM20" s="244"/>
      <c r="AN20" s="244"/>
      <c r="AO20" s="244"/>
      <c r="AP20" s="244"/>
      <c r="AQ20" s="245"/>
      <c r="AR20" s="245"/>
      <c r="AS20" s="246"/>
      <c r="AT20" s="73"/>
      <c r="AU20" s="70"/>
      <c r="AV20" s="70"/>
      <c r="AW20" s="70"/>
      <c r="AX20" s="70"/>
      <c r="AY20" s="71"/>
      <c r="AZ20" s="71"/>
      <c r="BA20" s="72"/>
      <c r="BB20" s="75"/>
      <c r="BC20" s="83">
        <f t="shared" si="0"/>
        <v>2</v>
      </c>
      <c r="BD20" s="84">
        <f t="shared" si="5"/>
        <v>6</v>
      </c>
      <c r="BE20" s="52"/>
      <c r="BF20" s="84">
        <f t="shared" si="6"/>
        <v>6</v>
      </c>
      <c r="BG20" s="286">
        <f t="shared" si="1"/>
        <v>0</v>
      </c>
      <c r="BH20" s="286">
        <f t="shared" si="7"/>
        <v>0</v>
      </c>
      <c r="BI20" s="88">
        <f t="shared" si="2"/>
        <v>3</v>
      </c>
      <c r="BJ20" s="83">
        <f t="shared" si="8"/>
        <v>5</v>
      </c>
      <c r="BK20" s="84">
        <f t="shared" si="9"/>
        <v>0</v>
      </c>
      <c r="BL20" s="84">
        <f t="shared" si="10"/>
        <v>22</v>
      </c>
      <c r="BM20" s="84">
        <f t="shared" si="11"/>
        <v>0</v>
      </c>
      <c r="BN20" s="84">
        <f t="shared" si="3"/>
        <v>0</v>
      </c>
      <c r="BO20" s="84">
        <f t="shared" si="12"/>
        <v>0</v>
      </c>
      <c r="BP20" s="86">
        <f t="shared" si="13"/>
        <v>4.4</v>
      </c>
      <c r="BQ20" s="88" t="str">
        <f t="shared" si="16"/>
        <v>-</v>
      </c>
      <c r="BR20" s="89">
        <f t="shared" si="14"/>
        <v>0</v>
      </c>
      <c r="BS20" s="68">
        <f t="shared" si="4"/>
        <v>0</v>
      </c>
      <c r="BT20" s="69">
        <f t="shared" si="15"/>
        <v>0</v>
      </c>
      <c r="BU20" s="2"/>
      <c r="BV20" s="6"/>
    </row>
    <row r="21" spans="2:74" ht="11.25">
      <c r="B21" s="6">
        <v>7</v>
      </c>
      <c r="C21" s="6" t="s">
        <v>53</v>
      </c>
      <c r="D21" s="101" t="s">
        <v>6</v>
      </c>
      <c r="E21" s="97">
        <f t="shared" si="17"/>
        <v>3</v>
      </c>
      <c r="F21" s="322"/>
      <c r="G21" s="323"/>
      <c r="H21" s="323"/>
      <c r="I21" s="323"/>
      <c r="J21" s="323"/>
      <c r="K21" s="323"/>
      <c r="L21" s="323"/>
      <c r="M21" s="324"/>
      <c r="N21" s="73">
        <v>9</v>
      </c>
      <c r="O21" s="70"/>
      <c r="P21" s="70"/>
      <c r="Q21" s="70"/>
      <c r="R21" s="70"/>
      <c r="S21" s="71"/>
      <c r="T21" s="71"/>
      <c r="U21" s="72"/>
      <c r="V21" s="73">
        <v>7</v>
      </c>
      <c r="W21" s="70">
        <v>4</v>
      </c>
      <c r="X21" s="70">
        <v>0</v>
      </c>
      <c r="Y21" s="70">
        <v>25</v>
      </c>
      <c r="Z21" s="70">
        <v>1</v>
      </c>
      <c r="AA21" s="71"/>
      <c r="AB21" s="71"/>
      <c r="AC21" s="72"/>
      <c r="AD21" s="331"/>
      <c r="AE21" s="332"/>
      <c r="AF21" s="332"/>
      <c r="AG21" s="332"/>
      <c r="AH21" s="332"/>
      <c r="AI21" s="332"/>
      <c r="AJ21" s="332"/>
      <c r="AK21" s="333"/>
      <c r="AL21" s="243"/>
      <c r="AM21" s="244"/>
      <c r="AN21" s="244"/>
      <c r="AO21" s="244"/>
      <c r="AP21" s="244"/>
      <c r="AQ21" s="245"/>
      <c r="AR21" s="245"/>
      <c r="AS21" s="246"/>
      <c r="AT21" s="73">
        <v>0</v>
      </c>
      <c r="AU21" s="70">
        <v>2</v>
      </c>
      <c r="AV21" s="70">
        <v>0</v>
      </c>
      <c r="AW21" s="70">
        <v>9</v>
      </c>
      <c r="AX21" s="70">
        <v>1</v>
      </c>
      <c r="AY21" s="71"/>
      <c r="AZ21" s="71"/>
      <c r="BA21" s="72"/>
      <c r="BB21" s="75"/>
      <c r="BC21" s="83">
        <f t="shared" si="0"/>
        <v>3</v>
      </c>
      <c r="BD21" s="84">
        <f t="shared" si="5"/>
        <v>16</v>
      </c>
      <c r="BE21" s="52">
        <v>1</v>
      </c>
      <c r="BF21" s="84">
        <f t="shared" si="6"/>
        <v>9</v>
      </c>
      <c r="BG21" s="286">
        <f aca="true" t="shared" si="18" ref="BG21:BG84">COUNTIF(F21,"&gt;=50")+COUNTIF(N21,"&gt;=50")+COUNTIF(V21,"&gt;=50")+COUNTIF(AD21,"&gt;=50")+COUNTIF(AL21,"&gt;=50")+COUNTIF(AT21,"&gt;=50")</f>
        <v>0</v>
      </c>
      <c r="BH21" s="286">
        <f t="shared" si="7"/>
        <v>0</v>
      </c>
      <c r="BI21" s="88">
        <f t="shared" si="2"/>
        <v>8</v>
      </c>
      <c r="BJ21" s="83">
        <f t="shared" si="8"/>
        <v>6</v>
      </c>
      <c r="BK21" s="84">
        <f t="shared" si="9"/>
        <v>0</v>
      </c>
      <c r="BL21" s="84">
        <f t="shared" si="10"/>
        <v>34</v>
      </c>
      <c r="BM21" s="84">
        <f t="shared" si="11"/>
        <v>2</v>
      </c>
      <c r="BN21" s="84">
        <f t="shared" si="3"/>
        <v>0</v>
      </c>
      <c r="BO21" s="84">
        <f t="shared" si="12"/>
        <v>0</v>
      </c>
      <c r="BP21" s="86">
        <f t="shared" si="13"/>
        <v>5.666666666666667</v>
      </c>
      <c r="BQ21" s="88">
        <f t="shared" si="16"/>
        <v>17</v>
      </c>
      <c r="BR21" s="89">
        <f t="shared" si="14"/>
        <v>0</v>
      </c>
      <c r="BS21" s="68">
        <f t="shared" si="4"/>
        <v>0</v>
      </c>
      <c r="BT21" s="69">
        <f t="shared" si="15"/>
        <v>0</v>
      </c>
      <c r="BU21" s="2"/>
      <c r="BV21" s="6"/>
    </row>
    <row r="22" spans="2:74" ht="11.25">
      <c r="B22" s="6">
        <v>8</v>
      </c>
      <c r="C22" s="6" t="s">
        <v>38</v>
      </c>
      <c r="D22" s="101" t="s">
        <v>6</v>
      </c>
      <c r="E22" s="97">
        <f t="shared" si="17"/>
        <v>3</v>
      </c>
      <c r="F22" s="322"/>
      <c r="G22" s="323"/>
      <c r="H22" s="323"/>
      <c r="I22" s="323"/>
      <c r="J22" s="323"/>
      <c r="K22" s="323"/>
      <c r="L22" s="323"/>
      <c r="M22" s="324"/>
      <c r="N22" s="73">
        <v>2</v>
      </c>
      <c r="O22" s="70"/>
      <c r="P22" s="70"/>
      <c r="Q22" s="70"/>
      <c r="R22" s="70"/>
      <c r="S22" s="71"/>
      <c r="T22" s="71"/>
      <c r="U22" s="72"/>
      <c r="V22" s="73">
        <v>8</v>
      </c>
      <c r="W22" s="70"/>
      <c r="X22" s="70"/>
      <c r="Y22" s="70"/>
      <c r="Z22" s="70"/>
      <c r="AA22" s="71"/>
      <c r="AB22" s="71"/>
      <c r="AC22" s="72"/>
      <c r="AD22" s="331"/>
      <c r="AE22" s="332"/>
      <c r="AF22" s="332"/>
      <c r="AG22" s="332"/>
      <c r="AH22" s="332"/>
      <c r="AI22" s="332"/>
      <c r="AJ22" s="332"/>
      <c r="AK22" s="333"/>
      <c r="AL22" s="243"/>
      <c r="AM22" s="244"/>
      <c r="AN22" s="244"/>
      <c r="AO22" s="244"/>
      <c r="AP22" s="244"/>
      <c r="AQ22" s="245"/>
      <c r="AR22" s="245"/>
      <c r="AS22" s="246"/>
      <c r="AT22" s="73" t="s">
        <v>21</v>
      </c>
      <c r="AU22" s="70"/>
      <c r="AV22" s="70"/>
      <c r="AW22" s="70"/>
      <c r="AX22" s="70"/>
      <c r="AY22" s="71">
        <v>1</v>
      </c>
      <c r="AZ22" s="71"/>
      <c r="BA22" s="72"/>
      <c r="BB22" s="75"/>
      <c r="BC22" s="83">
        <f t="shared" si="0"/>
        <v>2</v>
      </c>
      <c r="BD22" s="84">
        <f t="shared" si="5"/>
        <v>10</v>
      </c>
      <c r="BE22" s="52">
        <v>1</v>
      </c>
      <c r="BF22" s="84">
        <f t="shared" si="6"/>
        <v>8</v>
      </c>
      <c r="BG22" s="286">
        <f t="shared" si="18"/>
        <v>0</v>
      </c>
      <c r="BH22" s="286">
        <f t="shared" si="7"/>
        <v>0</v>
      </c>
      <c r="BI22" s="88">
        <f t="shared" si="2"/>
        <v>10</v>
      </c>
      <c r="BJ22" s="83">
        <f t="shared" si="8"/>
        <v>0</v>
      </c>
      <c r="BK22" s="84">
        <f t="shared" si="9"/>
        <v>0</v>
      </c>
      <c r="BL22" s="84">
        <f t="shared" si="10"/>
        <v>0</v>
      </c>
      <c r="BM22" s="84">
        <f t="shared" si="11"/>
        <v>0</v>
      </c>
      <c r="BN22" s="84">
        <f t="shared" si="3"/>
        <v>0</v>
      </c>
      <c r="BO22" s="84">
        <f t="shared" si="12"/>
        <v>0</v>
      </c>
      <c r="BP22" s="86" t="str">
        <f t="shared" si="13"/>
        <v>-</v>
      </c>
      <c r="BQ22" s="88" t="str">
        <f t="shared" si="16"/>
        <v>-</v>
      </c>
      <c r="BR22" s="89">
        <f t="shared" si="14"/>
        <v>1</v>
      </c>
      <c r="BS22" s="68">
        <f t="shared" si="4"/>
        <v>0</v>
      </c>
      <c r="BT22" s="69">
        <f t="shared" si="15"/>
        <v>0</v>
      </c>
      <c r="BU22" s="2"/>
      <c r="BV22" s="6"/>
    </row>
    <row r="23" spans="2:74" ht="11.25">
      <c r="B23" s="6">
        <v>9</v>
      </c>
      <c r="C23" s="6" t="s">
        <v>98</v>
      </c>
      <c r="D23" s="101" t="s">
        <v>6</v>
      </c>
      <c r="E23" s="97">
        <f t="shared" si="17"/>
        <v>1</v>
      </c>
      <c r="F23" s="322"/>
      <c r="G23" s="323"/>
      <c r="H23" s="323"/>
      <c r="I23" s="323"/>
      <c r="J23" s="323"/>
      <c r="K23" s="323"/>
      <c r="L23" s="323"/>
      <c r="M23" s="324"/>
      <c r="N23" s="73"/>
      <c r="O23" s="70"/>
      <c r="P23" s="70"/>
      <c r="Q23" s="70"/>
      <c r="R23" s="70"/>
      <c r="S23" s="71"/>
      <c r="T23" s="71"/>
      <c r="U23" s="72"/>
      <c r="V23" s="73">
        <v>18</v>
      </c>
      <c r="W23" s="70">
        <v>2</v>
      </c>
      <c r="X23" s="70">
        <v>0</v>
      </c>
      <c r="Y23" s="70">
        <v>14</v>
      </c>
      <c r="Z23" s="70">
        <v>0</v>
      </c>
      <c r="AA23" s="71">
        <v>1</v>
      </c>
      <c r="AB23" s="71"/>
      <c r="AC23" s="72"/>
      <c r="AD23" s="331"/>
      <c r="AE23" s="332"/>
      <c r="AF23" s="332"/>
      <c r="AG23" s="332"/>
      <c r="AH23" s="332"/>
      <c r="AI23" s="332"/>
      <c r="AJ23" s="332"/>
      <c r="AK23" s="333"/>
      <c r="AL23" s="243"/>
      <c r="AM23" s="244"/>
      <c r="AN23" s="244"/>
      <c r="AO23" s="244"/>
      <c r="AP23" s="244"/>
      <c r="AQ23" s="245"/>
      <c r="AR23" s="245"/>
      <c r="AS23" s="246"/>
      <c r="AT23" s="73"/>
      <c r="AU23" s="70"/>
      <c r="AV23" s="70"/>
      <c r="AW23" s="70"/>
      <c r="AX23" s="70"/>
      <c r="AY23" s="71">
        <v>2</v>
      </c>
      <c r="AZ23" s="71"/>
      <c r="BA23" s="72"/>
      <c r="BB23" s="75"/>
      <c r="BC23" s="83">
        <f t="shared" si="0"/>
        <v>1</v>
      </c>
      <c r="BD23" s="84">
        <f t="shared" si="5"/>
        <v>18</v>
      </c>
      <c r="BE23" s="52">
        <v>1</v>
      </c>
      <c r="BF23" s="84">
        <f t="shared" si="6"/>
        <v>18</v>
      </c>
      <c r="BG23" s="286">
        <f t="shared" si="18"/>
        <v>0</v>
      </c>
      <c r="BH23" s="286">
        <f t="shared" si="7"/>
        <v>0</v>
      </c>
      <c r="BI23" s="88" t="str">
        <f t="shared" si="2"/>
        <v>-</v>
      </c>
      <c r="BJ23" s="83">
        <f t="shared" si="8"/>
        <v>2</v>
      </c>
      <c r="BK23" s="84">
        <f t="shared" si="9"/>
        <v>0</v>
      </c>
      <c r="BL23" s="84">
        <f t="shared" si="10"/>
        <v>14</v>
      </c>
      <c r="BM23" s="84">
        <f t="shared" si="11"/>
        <v>0</v>
      </c>
      <c r="BN23" s="84">
        <f t="shared" si="3"/>
        <v>0</v>
      </c>
      <c r="BO23" s="84">
        <f t="shared" si="12"/>
        <v>0</v>
      </c>
      <c r="BP23" s="86">
        <f t="shared" si="13"/>
        <v>7</v>
      </c>
      <c r="BQ23" s="88" t="str">
        <f t="shared" si="16"/>
        <v>-</v>
      </c>
      <c r="BR23" s="89">
        <f t="shared" si="14"/>
        <v>3</v>
      </c>
      <c r="BS23" s="68">
        <f t="shared" si="4"/>
        <v>0</v>
      </c>
      <c r="BT23" s="69">
        <f t="shared" si="15"/>
        <v>0</v>
      </c>
      <c r="BU23" s="2"/>
      <c r="BV23" s="6"/>
    </row>
    <row r="24" spans="2:74" ht="11.25">
      <c r="B24" s="6">
        <v>10</v>
      </c>
      <c r="C24" s="6" t="s">
        <v>10</v>
      </c>
      <c r="D24" s="101" t="s">
        <v>6</v>
      </c>
      <c r="E24" s="97">
        <f t="shared" si="17"/>
        <v>1</v>
      </c>
      <c r="F24" s="322"/>
      <c r="G24" s="323"/>
      <c r="H24" s="323"/>
      <c r="I24" s="323"/>
      <c r="J24" s="323"/>
      <c r="K24" s="323"/>
      <c r="L24" s="323"/>
      <c r="M24" s="324"/>
      <c r="N24" s="73"/>
      <c r="O24" s="70"/>
      <c r="P24" s="70"/>
      <c r="Q24" s="70"/>
      <c r="R24" s="70"/>
      <c r="S24" s="71"/>
      <c r="T24" s="71"/>
      <c r="U24" s="72"/>
      <c r="V24" s="73" t="s">
        <v>21</v>
      </c>
      <c r="W24" s="70"/>
      <c r="X24" s="70"/>
      <c r="Y24" s="70"/>
      <c r="Z24" s="70"/>
      <c r="AA24" s="71"/>
      <c r="AB24" s="71"/>
      <c r="AC24" s="72"/>
      <c r="AD24" s="331"/>
      <c r="AE24" s="332"/>
      <c r="AF24" s="332"/>
      <c r="AG24" s="332"/>
      <c r="AH24" s="332"/>
      <c r="AI24" s="332"/>
      <c r="AJ24" s="332"/>
      <c r="AK24" s="333"/>
      <c r="AL24" s="243"/>
      <c r="AM24" s="244"/>
      <c r="AN24" s="244"/>
      <c r="AO24" s="244"/>
      <c r="AP24" s="244"/>
      <c r="AQ24" s="245"/>
      <c r="AR24" s="245"/>
      <c r="AS24" s="246"/>
      <c r="AT24" s="73"/>
      <c r="AU24" s="70"/>
      <c r="AV24" s="70"/>
      <c r="AW24" s="70"/>
      <c r="AX24" s="70"/>
      <c r="AY24" s="71"/>
      <c r="AZ24" s="71"/>
      <c r="BA24" s="72"/>
      <c r="BB24" s="75"/>
      <c r="BC24" s="83">
        <f t="shared" si="0"/>
        <v>0</v>
      </c>
      <c r="BD24" s="84">
        <f t="shared" si="5"/>
        <v>0</v>
      </c>
      <c r="BE24" s="52"/>
      <c r="BF24" s="84">
        <f t="shared" si="6"/>
        <v>0</v>
      </c>
      <c r="BG24" s="286">
        <f t="shared" si="18"/>
        <v>0</v>
      </c>
      <c r="BH24" s="286">
        <f t="shared" si="7"/>
        <v>0</v>
      </c>
      <c r="BI24" s="88" t="str">
        <f t="shared" si="2"/>
        <v>-</v>
      </c>
      <c r="BJ24" s="83">
        <f t="shared" si="8"/>
        <v>0</v>
      </c>
      <c r="BK24" s="84">
        <f t="shared" si="9"/>
        <v>0</v>
      </c>
      <c r="BL24" s="84">
        <f t="shared" si="10"/>
        <v>0</v>
      </c>
      <c r="BM24" s="84">
        <f t="shared" si="11"/>
        <v>0</v>
      </c>
      <c r="BN24" s="84">
        <f t="shared" si="3"/>
        <v>0</v>
      </c>
      <c r="BO24" s="84">
        <f t="shared" si="12"/>
        <v>0</v>
      </c>
      <c r="BP24" s="86" t="str">
        <f t="shared" si="13"/>
        <v>-</v>
      </c>
      <c r="BQ24" s="88" t="str">
        <f t="shared" si="16"/>
        <v>-</v>
      </c>
      <c r="BR24" s="89">
        <f t="shared" si="14"/>
        <v>0</v>
      </c>
      <c r="BS24" s="68">
        <f t="shared" si="4"/>
        <v>0</v>
      </c>
      <c r="BT24" s="69">
        <f t="shared" si="15"/>
        <v>0</v>
      </c>
      <c r="BU24" s="2"/>
      <c r="BV24" s="6"/>
    </row>
    <row r="25" spans="2:74" ht="11.25">
      <c r="B25" s="6">
        <v>11</v>
      </c>
      <c r="C25" s="6" t="s">
        <v>11</v>
      </c>
      <c r="D25" s="101" t="s">
        <v>6</v>
      </c>
      <c r="E25" s="97">
        <f t="shared" si="17"/>
        <v>3</v>
      </c>
      <c r="F25" s="322"/>
      <c r="G25" s="323"/>
      <c r="H25" s="323"/>
      <c r="I25" s="323"/>
      <c r="J25" s="323"/>
      <c r="K25" s="323"/>
      <c r="L25" s="323"/>
      <c r="M25" s="324"/>
      <c r="N25" s="73">
        <v>2</v>
      </c>
      <c r="O25" s="70"/>
      <c r="P25" s="70"/>
      <c r="Q25" s="70"/>
      <c r="R25" s="70"/>
      <c r="S25" s="71"/>
      <c r="T25" s="71"/>
      <c r="U25" s="72"/>
      <c r="V25" s="73" t="s">
        <v>21</v>
      </c>
      <c r="W25" s="70">
        <v>0.4</v>
      </c>
      <c r="X25" s="70">
        <v>0</v>
      </c>
      <c r="Y25" s="70">
        <v>4</v>
      </c>
      <c r="Z25" s="70">
        <v>0</v>
      </c>
      <c r="AA25" s="71"/>
      <c r="AB25" s="71"/>
      <c r="AC25" s="72"/>
      <c r="AD25" s="331"/>
      <c r="AE25" s="332"/>
      <c r="AF25" s="332"/>
      <c r="AG25" s="332"/>
      <c r="AH25" s="332"/>
      <c r="AI25" s="332"/>
      <c r="AJ25" s="332"/>
      <c r="AK25" s="333"/>
      <c r="AL25" s="243"/>
      <c r="AM25" s="244"/>
      <c r="AN25" s="244"/>
      <c r="AO25" s="244"/>
      <c r="AP25" s="244"/>
      <c r="AQ25" s="245"/>
      <c r="AR25" s="245"/>
      <c r="AS25" s="246"/>
      <c r="AT25" s="73" t="s">
        <v>21</v>
      </c>
      <c r="AU25" s="70">
        <v>2</v>
      </c>
      <c r="AV25" s="70">
        <v>0</v>
      </c>
      <c r="AW25" s="70">
        <v>10</v>
      </c>
      <c r="AX25" s="70">
        <v>0</v>
      </c>
      <c r="AY25" s="71"/>
      <c r="AZ25" s="71"/>
      <c r="BA25" s="72"/>
      <c r="BB25" s="75"/>
      <c r="BC25" s="83">
        <f t="shared" si="0"/>
        <v>1</v>
      </c>
      <c r="BD25" s="84">
        <f t="shared" si="5"/>
        <v>2</v>
      </c>
      <c r="BE25" s="52"/>
      <c r="BF25" s="84">
        <f t="shared" si="6"/>
        <v>2</v>
      </c>
      <c r="BG25" s="286">
        <f t="shared" si="18"/>
        <v>0</v>
      </c>
      <c r="BH25" s="286">
        <f t="shared" si="7"/>
        <v>0</v>
      </c>
      <c r="BI25" s="88">
        <f t="shared" si="2"/>
        <v>2</v>
      </c>
      <c r="BJ25" s="83">
        <f t="shared" si="8"/>
        <v>2.4</v>
      </c>
      <c r="BK25" s="84">
        <f t="shared" si="9"/>
        <v>0</v>
      </c>
      <c r="BL25" s="84">
        <f t="shared" si="10"/>
        <v>14</v>
      </c>
      <c r="BM25" s="84">
        <f t="shared" si="11"/>
        <v>0</v>
      </c>
      <c r="BN25" s="84">
        <f t="shared" si="3"/>
        <v>0</v>
      </c>
      <c r="BO25" s="84">
        <f t="shared" si="12"/>
        <v>0</v>
      </c>
      <c r="BP25" s="86">
        <f t="shared" si="13"/>
        <v>5.833333333333334</v>
      </c>
      <c r="BQ25" s="88" t="str">
        <f t="shared" si="16"/>
        <v>-</v>
      </c>
      <c r="BR25" s="89">
        <f t="shared" si="14"/>
        <v>0</v>
      </c>
      <c r="BS25" s="68">
        <f t="shared" si="4"/>
        <v>0</v>
      </c>
      <c r="BT25" s="69">
        <f t="shared" si="15"/>
        <v>0</v>
      </c>
      <c r="BU25" s="2"/>
      <c r="BV25" s="6"/>
    </row>
    <row r="26" spans="2:74" ht="11.25">
      <c r="B26" s="6">
        <v>12</v>
      </c>
      <c r="C26" s="6" t="s">
        <v>35</v>
      </c>
      <c r="D26" s="101" t="s">
        <v>6</v>
      </c>
      <c r="E26" s="97">
        <f t="shared" si="17"/>
        <v>1</v>
      </c>
      <c r="F26" s="322"/>
      <c r="G26" s="323"/>
      <c r="H26" s="323"/>
      <c r="I26" s="323"/>
      <c r="J26" s="323"/>
      <c r="K26" s="323"/>
      <c r="L26" s="323"/>
      <c r="M26" s="324"/>
      <c r="N26" s="73"/>
      <c r="O26" s="70"/>
      <c r="P26" s="70"/>
      <c r="Q26" s="70"/>
      <c r="R26" s="70"/>
      <c r="S26" s="71"/>
      <c r="T26" s="71"/>
      <c r="U26" s="72"/>
      <c r="V26" s="73"/>
      <c r="W26" s="70"/>
      <c r="X26" s="70"/>
      <c r="Y26" s="70"/>
      <c r="Z26" s="70"/>
      <c r="AA26" s="71"/>
      <c r="AB26" s="71"/>
      <c r="AC26" s="72"/>
      <c r="AD26" s="331"/>
      <c r="AE26" s="332"/>
      <c r="AF26" s="332"/>
      <c r="AG26" s="332"/>
      <c r="AH26" s="332"/>
      <c r="AI26" s="332"/>
      <c r="AJ26" s="332"/>
      <c r="AK26" s="333"/>
      <c r="AL26" s="243"/>
      <c r="AM26" s="244"/>
      <c r="AN26" s="244"/>
      <c r="AO26" s="244"/>
      <c r="AP26" s="244"/>
      <c r="AQ26" s="245"/>
      <c r="AR26" s="245"/>
      <c r="AS26" s="246"/>
      <c r="AT26" s="73" t="s">
        <v>21</v>
      </c>
      <c r="AU26" s="70">
        <v>1</v>
      </c>
      <c r="AV26" s="70">
        <v>0</v>
      </c>
      <c r="AW26" s="70">
        <v>6</v>
      </c>
      <c r="AX26" s="70">
        <v>0</v>
      </c>
      <c r="AY26" s="71">
        <v>1</v>
      </c>
      <c r="AZ26" s="71"/>
      <c r="BA26" s="72"/>
      <c r="BB26" s="75"/>
      <c r="BC26" s="83">
        <f t="shared" si="0"/>
        <v>0</v>
      </c>
      <c r="BD26" s="84">
        <f t="shared" si="5"/>
        <v>0</v>
      </c>
      <c r="BE26" s="52"/>
      <c r="BF26" s="84">
        <f t="shared" si="6"/>
        <v>0</v>
      </c>
      <c r="BG26" s="286">
        <f t="shared" si="18"/>
        <v>0</v>
      </c>
      <c r="BH26" s="286">
        <f t="shared" si="7"/>
        <v>0</v>
      </c>
      <c r="BI26" s="88" t="str">
        <f t="shared" si="2"/>
        <v>-</v>
      </c>
      <c r="BJ26" s="83">
        <f t="shared" si="8"/>
        <v>1</v>
      </c>
      <c r="BK26" s="84">
        <f t="shared" si="9"/>
        <v>0</v>
      </c>
      <c r="BL26" s="84">
        <f t="shared" si="10"/>
        <v>6</v>
      </c>
      <c r="BM26" s="84">
        <f t="shared" si="11"/>
        <v>0</v>
      </c>
      <c r="BN26" s="84">
        <f t="shared" si="3"/>
        <v>0</v>
      </c>
      <c r="BO26" s="84">
        <f t="shared" si="12"/>
        <v>0</v>
      </c>
      <c r="BP26" s="86">
        <f t="shared" si="13"/>
        <v>6</v>
      </c>
      <c r="BQ26" s="88" t="str">
        <f t="shared" si="16"/>
        <v>-</v>
      </c>
      <c r="BR26" s="89">
        <f t="shared" si="14"/>
        <v>1</v>
      </c>
      <c r="BS26" s="68">
        <f t="shared" si="4"/>
        <v>0</v>
      </c>
      <c r="BT26" s="69">
        <f t="shared" si="15"/>
        <v>0</v>
      </c>
      <c r="BU26" s="2"/>
      <c r="BV26" s="6"/>
    </row>
    <row r="27" spans="2:74" ht="11.25">
      <c r="B27" s="6">
        <v>13</v>
      </c>
      <c r="C27" s="6" t="s">
        <v>36</v>
      </c>
      <c r="D27" s="101" t="s">
        <v>6</v>
      </c>
      <c r="E27" s="97">
        <f t="shared" si="17"/>
        <v>2</v>
      </c>
      <c r="F27" s="322"/>
      <c r="G27" s="323"/>
      <c r="H27" s="323"/>
      <c r="I27" s="323"/>
      <c r="J27" s="323"/>
      <c r="K27" s="323"/>
      <c r="L27" s="323"/>
      <c r="M27" s="324"/>
      <c r="N27" s="73">
        <v>8</v>
      </c>
      <c r="O27" s="70">
        <v>4</v>
      </c>
      <c r="P27" s="70">
        <v>0</v>
      </c>
      <c r="Q27" s="70">
        <v>16</v>
      </c>
      <c r="R27" s="70">
        <v>3</v>
      </c>
      <c r="S27" s="71"/>
      <c r="T27" s="71"/>
      <c r="U27" s="72"/>
      <c r="V27" s="73"/>
      <c r="W27" s="70"/>
      <c r="X27" s="70"/>
      <c r="Y27" s="70"/>
      <c r="Z27" s="70"/>
      <c r="AA27" s="71"/>
      <c r="AB27" s="71"/>
      <c r="AC27" s="72"/>
      <c r="AD27" s="331"/>
      <c r="AE27" s="332"/>
      <c r="AF27" s="332"/>
      <c r="AG27" s="332"/>
      <c r="AH27" s="332"/>
      <c r="AI27" s="332"/>
      <c r="AJ27" s="332"/>
      <c r="AK27" s="333"/>
      <c r="AL27" s="243"/>
      <c r="AM27" s="244"/>
      <c r="AN27" s="244"/>
      <c r="AO27" s="244"/>
      <c r="AP27" s="244"/>
      <c r="AQ27" s="245"/>
      <c r="AR27" s="245"/>
      <c r="AS27" s="246"/>
      <c r="AT27" s="73" t="s">
        <v>21</v>
      </c>
      <c r="AU27" s="70">
        <v>2</v>
      </c>
      <c r="AV27" s="70">
        <v>1</v>
      </c>
      <c r="AW27" s="70">
        <v>4</v>
      </c>
      <c r="AX27" s="70">
        <v>0</v>
      </c>
      <c r="AY27" s="71"/>
      <c r="AZ27" s="71"/>
      <c r="BA27" s="72"/>
      <c r="BB27" s="75"/>
      <c r="BC27" s="83">
        <f t="shared" si="0"/>
        <v>1</v>
      </c>
      <c r="BD27" s="84">
        <f t="shared" si="5"/>
        <v>8</v>
      </c>
      <c r="BE27" s="52"/>
      <c r="BF27" s="84">
        <f t="shared" si="6"/>
        <v>8</v>
      </c>
      <c r="BG27" s="286">
        <f t="shared" si="18"/>
        <v>0</v>
      </c>
      <c r="BH27" s="286">
        <f t="shared" si="7"/>
        <v>0</v>
      </c>
      <c r="BI27" s="88">
        <f t="shared" si="2"/>
        <v>8</v>
      </c>
      <c r="BJ27" s="83">
        <f t="shared" si="8"/>
        <v>6</v>
      </c>
      <c r="BK27" s="84">
        <f t="shared" si="9"/>
        <v>1</v>
      </c>
      <c r="BL27" s="84">
        <f t="shared" si="10"/>
        <v>20</v>
      </c>
      <c r="BM27" s="84">
        <f t="shared" si="11"/>
        <v>3</v>
      </c>
      <c r="BN27" s="84">
        <f t="shared" si="3"/>
        <v>1</v>
      </c>
      <c r="BO27" s="84">
        <f t="shared" si="12"/>
        <v>0</v>
      </c>
      <c r="BP27" s="86">
        <f t="shared" si="13"/>
        <v>3.3333333333333335</v>
      </c>
      <c r="BQ27" s="88">
        <f t="shared" si="16"/>
        <v>6.666666666666667</v>
      </c>
      <c r="BR27" s="89">
        <f t="shared" si="14"/>
        <v>0</v>
      </c>
      <c r="BS27" s="68">
        <f t="shared" si="4"/>
        <v>0</v>
      </c>
      <c r="BT27" s="69">
        <f t="shared" si="15"/>
        <v>0</v>
      </c>
      <c r="BU27" s="2"/>
      <c r="BV27" s="6"/>
    </row>
    <row r="28" spans="2:74" ht="11.25">
      <c r="B28" s="6">
        <v>14</v>
      </c>
      <c r="C28" s="6" t="s">
        <v>37</v>
      </c>
      <c r="D28" s="101" t="s">
        <v>6</v>
      </c>
      <c r="E28" s="97">
        <f t="shared" si="17"/>
        <v>2</v>
      </c>
      <c r="F28" s="322"/>
      <c r="G28" s="323"/>
      <c r="H28" s="323"/>
      <c r="I28" s="323"/>
      <c r="J28" s="323"/>
      <c r="K28" s="323"/>
      <c r="L28" s="323"/>
      <c r="M28" s="324"/>
      <c r="N28" s="73">
        <v>0</v>
      </c>
      <c r="O28" s="70"/>
      <c r="P28" s="70"/>
      <c r="Q28" s="70"/>
      <c r="R28" s="70"/>
      <c r="S28" s="71"/>
      <c r="T28" s="71"/>
      <c r="U28" s="72"/>
      <c r="V28" s="73"/>
      <c r="W28" s="70"/>
      <c r="X28" s="70"/>
      <c r="Y28" s="70"/>
      <c r="Z28" s="70"/>
      <c r="AA28" s="71"/>
      <c r="AB28" s="71"/>
      <c r="AC28" s="72"/>
      <c r="AD28" s="331"/>
      <c r="AE28" s="332"/>
      <c r="AF28" s="332"/>
      <c r="AG28" s="332"/>
      <c r="AH28" s="332"/>
      <c r="AI28" s="332"/>
      <c r="AJ28" s="332"/>
      <c r="AK28" s="333"/>
      <c r="AL28" s="243"/>
      <c r="AM28" s="244"/>
      <c r="AN28" s="244"/>
      <c r="AO28" s="244"/>
      <c r="AP28" s="244"/>
      <c r="AQ28" s="245"/>
      <c r="AR28" s="245"/>
      <c r="AS28" s="246"/>
      <c r="AT28" s="73" t="s">
        <v>21</v>
      </c>
      <c r="AU28" s="70"/>
      <c r="AV28" s="70"/>
      <c r="AW28" s="70"/>
      <c r="AX28" s="70"/>
      <c r="AY28" s="71"/>
      <c r="AZ28" s="71"/>
      <c r="BA28" s="72"/>
      <c r="BB28" s="75"/>
      <c r="BC28" s="83">
        <f t="shared" si="0"/>
        <v>1</v>
      </c>
      <c r="BD28" s="84">
        <f t="shared" si="5"/>
        <v>0</v>
      </c>
      <c r="BE28" s="52"/>
      <c r="BF28" s="84">
        <f t="shared" si="6"/>
        <v>0</v>
      </c>
      <c r="BG28" s="286">
        <f t="shared" si="18"/>
        <v>0</v>
      </c>
      <c r="BH28" s="286">
        <f t="shared" si="7"/>
        <v>0</v>
      </c>
      <c r="BI28" s="88">
        <f t="shared" si="2"/>
        <v>0</v>
      </c>
      <c r="BJ28" s="83">
        <f t="shared" si="8"/>
        <v>0</v>
      </c>
      <c r="BK28" s="84">
        <f t="shared" si="9"/>
        <v>0</v>
      </c>
      <c r="BL28" s="84">
        <f t="shared" si="10"/>
        <v>0</v>
      </c>
      <c r="BM28" s="84">
        <f t="shared" si="11"/>
        <v>0</v>
      </c>
      <c r="BN28" s="84">
        <f t="shared" si="3"/>
        <v>0</v>
      </c>
      <c r="BO28" s="84">
        <f t="shared" si="12"/>
        <v>0</v>
      </c>
      <c r="BP28" s="86" t="str">
        <f t="shared" si="13"/>
        <v>-</v>
      </c>
      <c r="BQ28" s="88" t="str">
        <f t="shared" si="16"/>
        <v>-</v>
      </c>
      <c r="BR28" s="89">
        <f t="shared" si="14"/>
        <v>0</v>
      </c>
      <c r="BS28" s="68">
        <f t="shared" si="4"/>
        <v>0</v>
      </c>
      <c r="BT28" s="69">
        <f t="shared" si="15"/>
        <v>0</v>
      </c>
      <c r="BU28" s="2"/>
      <c r="BV28" s="6"/>
    </row>
    <row r="29" spans="2:74" ht="11.25">
      <c r="B29" s="6">
        <v>15</v>
      </c>
      <c r="C29" s="6" t="s">
        <v>39</v>
      </c>
      <c r="D29" s="101" t="s">
        <v>6</v>
      </c>
      <c r="E29" s="97">
        <f t="shared" si="17"/>
        <v>1</v>
      </c>
      <c r="F29" s="322"/>
      <c r="G29" s="323"/>
      <c r="H29" s="323"/>
      <c r="I29" s="323"/>
      <c r="J29" s="323"/>
      <c r="K29" s="323"/>
      <c r="L29" s="323"/>
      <c r="M29" s="324"/>
      <c r="N29" s="73"/>
      <c r="O29" s="70"/>
      <c r="P29" s="70"/>
      <c r="Q29" s="70"/>
      <c r="R29" s="70"/>
      <c r="S29" s="71"/>
      <c r="T29" s="71"/>
      <c r="U29" s="72"/>
      <c r="V29" s="73"/>
      <c r="W29" s="70"/>
      <c r="X29" s="70"/>
      <c r="Y29" s="70"/>
      <c r="Z29" s="70"/>
      <c r="AA29" s="71"/>
      <c r="AB29" s="71"/>
      <c r="AC29" s="72"/>
      <c r="AD29" s="331"/>
      <c r="AE29" s="332"/>
      <c r="AF29" s="332"/>
      <c r="AG29" s="332"/>
      <c r="AH29" s="332"/>
      <c r="AI29" s="332"/>
      <c r="AJ29" s="332"/>
      <c r="AK29" s="333"/>
      <c r="AL29" s="243"/>
      <c r="AM29" s="244"/>
      <c r="AN29" s="244"/>
      <c r="AO29" s="244"/>
      <c r="AP29" s="244"/>
      <c r="AQ29" s="245"/>
      <c r="AR29" s="245"/>
      <c r="AS29" s="246"/>
      <c r="AT29" s="73" t="s">
        <v>21</v>
      </c>
      <c r="AU29" s="70">
        <v>1</v>
      </c>
      <c r="AV29" s="70">
        <v>1</v>
      </c>
      <c r="AW29" s="70">
        <v>0</v>
      </c>
      <c r="AX29" s="70">
        <v>2</v>
      </c>
      <c r="AY29" s="71"/>
      <c r="AZ29" s="71"/>
      <c r="BA29" s="72"/>
      <c r="BB29" s="75"/>
      <c r="BC29" s="83">
        <f t="shared" si="0"/>
        <v>0</v>
      </c>
      <c r="BD29" s="84">
        <f t="shared" si="5"/>
        <v>0</v>
      </c>
      <c r="BE29" s="52"/>
      <c r="BF29" s="84">
        <f t="shared" si="6"/>
        <v>0</v>
      </c>
      <c r="BG29" s="286">
        <f t="shared" si="18"/>
        <v>0</v>
      </c>
      <c r="BH29" s="286">
        <f t="shared" si="7"/>
        <v>0</v>
      </c>
      <c r="BI29" s="88" t="str">
        <f t="shared" si="2"/>
        <v>-</v>
      </c>
      <c r="BJ29" s="83">
        <f t="shared" si="8"/>
        <v>1</v>
      </c>
      <c r="BK29" s="84">
        <f t="shared" si="9"/>
        <v>1</v>
      </c>
      <c r="BL29" s="84">
        <f t="shared" si="10"/>
        <v>0</v>
      </c>
      <c r="BM29" s="84">
        <f t="shared" si="11"/>
        <v>2</v>
      </c>
      <c r="BN29" s="84">
        <f t="shared" si="3"/>
        <v>0</v>
      </c>
      <c r="BO29" s="84">
        <f t="shared" si="12"/>
        <v>0</v>
      </c>
      <c r="BP29" s="86">
        <f t="shared" si="13"/>
        <v>0</v>
      </c>
      <c r="BQ29" s="88">
        <f t="shared" si="16"/>
        <v>0</v>
      </c>
      <c r="BR29" s="89">
        <f t="shared" si="14"/>
        <v>0</v>
      </c>
      <c r="BS29" s="68">
        <f t="shared" si="4"/>
        <v>0</v>
      </c>
      <c r="BT29" s="69">
        <f t="shared" si="15"/>
        <v>0</v>
      </c>
      <c r="BU29" s="2"/>
      <c r="BV29" s="6"/>
    </row>
    <row r="30" spans="2:74" ht="11.25">
      <c r="B30" s="6">
        <v>16</v>
      </c>
      <c r="C30" s="6" t="s">
        <v>84</v>
      </c>
      <c r="D30" s="101" t="s">
        <v>6</v>
      </c>
      <c r="E30" s="97">
        <f t="shared" si="17"/>
        <v>1</v>
      </c>
      <c r="F30" s="325"/>
      <c r="G30" s="326"/>
      <c r="H30" s="326"/>
      <c r="I30" s="326"/>
      <c r="J30" s="326"/>
      <c r="K30" s="326"/>
      <c r="L30" s="326"/>
      <c r="M30" s="327"/>
      <c r="N30" s="73">
        <v>12</v>
      </c>
      <c r="O30" s="70"/>
      <c r="P30" s="70"/>
      <c r="Q30" s="70"/>
      <c r="R30" s="70"/>
      <c r="S30" s="71">
        <v>2</v>
      </c>
      <c r="T30" s="71"/>
      <c r="U30" s="72"/>
      <c r="V30" s="73"/>
      <c r="W30" s="70"/>
      <c r="X30" s="70"/>
      <c r="Y30" s="70"/>
      <c r="Z30" s="70"/>
      <c r="AA30" s="71"/>
      <c r="AB30" s="71"/>
      <c r="AC30" s="72"/>
      <c r="AD30" s="334"/>
      <c r="AE30" s="335"/>
      <c r="AF30" s="335"/>
      <c r="AG30" s="335"/>
      <c r="AH30" s="335"/>
      <c r="AI30" s="335"/>
      <c r="AJ30" s="335"/>
      <c r="AK30" s="336"/>
      <c r="AL30" s="243"/>
      <c r="AM30" s="244"/>
      <c r="AN30" s="244"/>
      <c r="AO30" s="244"/>
      <c r="AP30" s="244"/>
      <c r="AQ30" s="245"/>
      <c r="AR30" s="245"/>
      <c r="AS30" s="246"/>
      <c r="AT30" s="73"/>
      <c r="AU30" s="70"/>
      <c r="AV30" s="70"/>
      <c r="AW30" s="70"/>
      <c r="AX30" s="70"/>
      <c r="AY30" s="71"/>
      <c r="AZ30" s="71"/>
      <c r="BA30" s="72"/>
      <c r="BB30" s="75"/>
      <c r="BC30" s="83">
        <f t="shared" si="0"/>
        <v>1</v>
      </c>
      <c r="BD30" s="84">
        <f t="shared" si="5"/>
        <v>12</v>
      </c>
      <c r="BE30" s="52">
        <v>1</v>
      </c>
      <c r="BF30" s="84">
        <f t="shared" si="6"/>
        <v>12</v>
      </c>
      <c r="BG30" s="286">
        <f t="shared" si="18"/>
        <v>0</v>
      </c>
      <c r="BH30" s="286">
        <f t="shared" si="7"/>
        <v>0</v>
      </c>
      <c r="BI30" s="88" t="str">
        <f t="shared" si="2"/>
        <v>-</v>
      </c>
      <c r="BJ30" s="83">
        <f t="shared" si="8"/>
        <v>0</v>
      </c>
      <c r="BK30" s="84">
        <f t="shared" si="9"/>
        <v>0</v>
      </c>
      <c r="BL30" s="84">
        <f t="shared" si="10"/>
        <v>0</v>
      </c>
      <c r="BM30" s="84">
        <f t="shared" si="11"/>
        <v>0</v>
      </c>
      <c r="BN30" s="84">
        <f t="shared" si="3"/>
        <v>0</v>
      </c>
      <c r="BO30" s="84">
        <f t="shared" si="12"/>
        <v>0</v>
      </c>
      <c r="BP30" s="86" t="str">
        <f t="shared" si="13"/>
        <v>-</v>
      </c>
      <c r="BQ30" s="88" t="str">
        <f t="shared" si="16"/>
        <v>-</v>
      </c>
      <c r="BR30" s="89">
        <f t="shared" si="14"/>
        <v>2</v>
      </c>
      <c r="BS30" s="68">
        <f t="shared" si="4"/>
        <v>0</v>
      </c>
      <c r="BT30" s="69">
        <f t="shared" si="15"/>
        <v>0</v>
      </c>
      <c r="BU30" s="2"/>
      <c r="BV30" s="6"/>
    </row>
    <row r="31" spans="2:74" ht="11.25">
      <c r="B31" s="6">
        <v>17</v>
      </c>
      <c r="C31" s="6" t="s">
        <v>12</v>
      </c>
      <c r="D31" s="101" t="s">
        <v>3</v>
      </c>
      <c r="E31" s="97">
        <f t="shared" si="17"/>
        <v>3</v>
      </c>
      <c r="F31" s="98"/>
      <c r="G31" s="70"/>
      <c r="H31" s="70"/>
      <c r="I31" s="70"/>
      <c r="J31" s="70"/>
      <c r="K31" s="71"/>
      <c r="L31" s="71"/>
      <c r="M31" s="72"/>
      <c r="N31" s="73">
        <v>29</v>
      </c>
      <c r="O31" s="70">
        <v>1.5</v>
      </c>
      <c r="P31" s="70">
        <v>0</v>
      </c>
      <c r="Q31" s="70">
        <v>11</v>
      </c>
      <c r="R31" s="70">
        <v>2</v>
      </c>
      <c r="S31" s="71"/>
      <c r="T31" s="71"/>
      <c r="U31" s="72"/>
      <c r="V31" s="243"/>
      <c r="W31" s="244"/>
      <c r="X31" s="244"/>
      <c r="Y31" s="244"/>
      <c r="Z31" s="244"/>
      <c r="AA31" s="245"/>
      <c r="AB31" s="245"/>
      <c r="AC31" s="246"/>
      <c r="AD31" s="73" t="s">
        <v>21</v>
      </c>
      <c r="AE31" s="70">
        <v>2</v>
      </c>
      <c r="AF31" s="70">
        <v>1</v>
      </c>
      <c r="AG31" s="70">
        <v>10</v>
      </c>
      <c r="AH31" s="70">
        <v>2</v>
      </c>
      <c r="AI31" s="71">
        <v>1</v>
      </c>
      <c r="AJ31" s="71"/>
      <c r="AK31" s="72"/>
      <c r="AL31" s="73">
        <v>4</v>
      </c>
      <c r="AM31" s="70">
        <v>2</v>
      </c>
      <c r="AN31" s="70">
        <v>0</v>
      </c>
      <c r="AO31" s="70">
        <v>17</v>
      </c>
      <c r="AP31" s="70">
        <v>0</v>
      </c>
      <c r="AQ31" s="71">
        <v>2</v>
      </c>
      <c r="AR31" s="71">
        <v>1</v>
      </c>
      <c r="AS31" s="72"/>
      <c r="AT31" s="73"/>
      <c r="AU31" s="70"/>
      <c r="AV31" s="70"/>
      <c r="AW31" s="70"/>
      <c r="AX31" s="70"/>
      <c r="AY31" s="71"/>
      <c r="AZ31" s="71"/>
      <c r="BA31" s="72"/>
      <c r="BB31" s="75"/>
      <c r="BC31" s="83">
        <f t="shared" si="0"/>
        <v>2</v>
      </c>
      <c r="BD31" s="84">
        <f t="shared" si="5"/>
        <v>33</v>
      </c>
      <c r="BE31" s="52"/>
      <c r="BF31" s="84">
        <f t="shared" si="6"/>
        <v>29</v>
      </c>
      <c r="BG31" s="286">
        <f t="shared" si="18"/>
        <v>0</v>
      </c>
      <c r="BH31" s="286">
        <f t="shared" si="7"/>
        <v>0</v>
      </c>
      <c r="BI31" s="88">
        <f t="shared" si="2"/>
        <v>16.5</v>
      </c>
      <c r="BJ31" s="83">
        <f t="shared" si="8"/>
        <v>5.5</v>
      </c>
      <c r="BK31" s="84">
        <f t="shared" si="9"/>
        <v>1</v>
      </c>
      <c r="BL31" s="84">
        <f t="shared" si="10"/>
        <v>38</v>
      </c>
      <c r="BM31" s="84">
        <f t="shared" si="11"/>
        <v>4</v>
      </c>
      <c r="BN31" s="84">
        <f t="shared" si="3"/>
        <v>0</v>
      </c>
      <c r="BO31" s="84">
        <f t="shared" si="12"/>
        <v>0</v>
      </c>
      <c r="BP31" s="86">
        <f t="shared" si="13"/>
        <v>6.909090909090909</v>
      </c>
      <c r="BQ31" s="88">
        <f t="shared" si="16"/>
        <v>9.5</v>
      </c>
      <c r="BR31" s="89">
        <f t="shared" si="14"/>
        <v>3</v>
      </c>
      <c r="BS31" s="68">
        <f t="shared" si="4"/>
        <v>1</v>
      </c>
      <c r="BT31" s="69">
        <f t="shared" si="15"/>
        <v>0</v>
      </c>
      <c r="BU31" s="2"/>
      <c r="BV31" s="6"/>
    </row>
    <row r="32" spans="2:74" ht="11.25">
      <c r="B32" s="6">
        <v>18</v>
      </c>
      <c r="C32" s="6" t="s">
        <v>13</v>
      </c>
      <c r="D32" s="100" t="s">
        <v>3</v>
      </c>
      <c r="E32" s="97">
        <f t="shared" si="17"/>
        <v>3</v>
      </c>
      <c r="F32" s="98"/>
      <c r="G32" s="70"/>
      <c r="H32" s="70"/>
      <c r="I32" s="70"/>
      <c r="J32" s="70"/>
      <c r="K32" s="71"/>
      <c r="L32" s="71"/>
      <c r="M32" s="72"/>
      <c r="N32" s="73" t="s">
        <v>21</v>
      </c>
      <c r="O32" s="70"/>
      <c r="P32" s="70"/>
      <c r="Q32" s="70"/>
      <c r="R32" s="70"/>
      <c r="S32" s="71"/>
      <c r="T32" s="71"/>
      <c r="U32" s="72"/>
      <c r="V32" s="243"/>
      <c r="W32" s="244"/>
      <c r="X32" s="244"/>
      <c r="Y32" s="244"/>
      <c r="Z32" s="244"/>
      <c r="AA32" s="245"/>
      <c r="AB32" s="245"/>
      <c r="AC32" s="246"/>
      <c r="AD32" s="73"/>
      <c r="AE32" s="70"/>
      <c r="AF32" s="70"/>
      <c r="AG32" s="70"/>
      <c r="AH32" s="70"/>
      <c r="AI32" s="71"/>
      <c r="AJ32" s="71"/>
      <c r="AK32" s="72"/>
      <c r="AL32" s="73">
        <v>54</v>
      </c>
      <c r="AM32" s="70"/>
      <c r="AN32" s="70"/>
      <c r="AO32" s="70"/>
      <c r="AP32" s="70"/>
      <c r="AQ32" s="71">
        <v>1</v>
      </c>
      <c r="AR32" s="71"/>
      <c r="AS32" s="72"/>
      <c r="AT32" s="73">
        <v>28</v>
      </c>
      <c r="AU32" s="70"/>
      <c r="AV32" s="70"/>
      <c r="AW32" s="70"/>
      <c r="AX32" s="70"/>
      <c r="AY32" s="71"/>
      <c r="AZ32" s="71"/>
      <c r="BA32" s="72"/>
      <c r="BB32" s="75"/>
      <c r="BC32" s="83">
        <f t="shared" si="0"/>
        <v>2</v>
      </c>
      <c r="BD32" s="84">
        <f t="shared" si="5"/>
        <v>82</v>
      </c>
      <c r="BE32" s="52">
        <v>2</v>
      </c>
      <c r="BF32" s="84">
        <f t="shared" si="6"/>
        <v>54</v>
      </c>
      <c r="BG32" s="286">
        <f t="shared" si="18"/>
        <v>1</v>
      </c>
      <c r="BH32" s="286">
        <f t="shared" si="7"/>
        <v>0</v>
      </c>
      <c r="BI32" s="88" t="str">
        <f t="shared" si="2"/>
        <v>-</v>
      </c>
      <c r="BJ32" s="83">
        <f t="shared" si="8"/>
        <v>0</v>
      </c>
      <c r="BK32" s="84">
        <f t="shared" si="9"/>
        <v>0</v>
      </c>
      <c r="BL32" s="84">
        <f t="shared" si="10"/>
        <v>0</v>
      </c>
      <c r="BM32" s="84">
        <f t="shared" si="11"/>
        <v>0</v>
      </c>
      <c r="BN32" s="84">
        <f t="shared" si="3"/>
        <v>0</v>
      </c>
      <c r="BO32" s="84">
        <f t="shared" si="12"/>
        <v>0</v>
      </c>
      <c r="BP32" s="86" t="str">
        <f t="shared" si="13"/>
        <v>-</v>
      </c>
      <c r="BQ32" s="88" t="str">
        <f t="shared" si="16"/>
        <v>-</v>
      </c>
      <c r="BR32" s="89">
        <f t="shared" si="14"/>
        <v>1</v>
      </c>
      <c r="BS32" s="68">
        <f t="shared" si="4"/>
        <v>0</v>
      </c>
      <c r="BT32" s="69">
        <f t="shared" si="15"/>
        <v>0</v>
      </c>
      <c r="BU32" s="2"/>
      <c r="BV32" s="6"/>
    </row>
    <row r="33" spans="2:74" ht="11.25">
      <c r="B33" s="6">
        <v>19</v>
      </c>
      <c r="C33" s="6" t="s">
        <v>14</v>
      </c>
      <c r="D33" s="100" t="s">
        <v>3</v>
      </c>
      <c r="E33" s="97">
        <f t="shared" si="17"/>
        <v>4</v>
      </c>
      <c r="F33" s="98">
        <v>8</v>
      </c>
      <c r="G33" s="70">
        <v>2</v>
      </c>
      <c r="H33" s="70">
        <v>0</v>
      </c>
      <c r="I33" s="70">
        <v>22</v>
      </c>
      <c r="J33" s="70">
        <v>0</v>
      </c>
      <c r="K33" s="71"/>
      <c r="L33" s="71"/>
      <c r="M33" s="72"/>
      <c r="N33" s="73">
        <v>25</v>
      </c>
      <c r="O33" s="70">
        <v>4</v>
      </c>
      <c r="P33" s="70">
        <v>1</v>
      </c>
      <c r="Q33" s="70">
        <v>16</v>
      </c>
      <c r="R33" s="70">
        <v>1</v>
      </c>
      <c r="S33" s="71">
        <v>1</v>
      </c>
      <c r="T33" s="71"/>
      <c r="U33" s="72"/>
      <c r="V33" s="243"/>
      <c r="W33" s="244"/>
      <c r="X33" s="244"/>
      <c r="Y33" s="244"/>
      <c r="Z33" s="244"/>
      <c r="AA33" s="245"/>
      <c r="AB33" s="245"/>
      <c r="AC33" s="246"/>
      <c r="AD33" s="73"/>
      <c r="AE33" s="70"/>
      <c r="AF33" s="70"/>
      <c r="AG33" s="70"/>
      <c r="AH33" s="70"/>
      <c r="AI33" s="71"/>
      <c r="AJ33" s="71"/>
      <c r="AK33" s="72"/>
      <c r="AL33" s="73">
        <v>17</v>
      </c>
      <c r="AM33" s="70">
        <v>4</v>
      </c>
      <c r="AN33" s="70">
        <v>1</v>
      </c>
      <c r="AO33" s="70">
        <v>18</v>
      </c>
      <c r="AP33" s="70">
        <v>1</v>
      </c>
      <c r="AQ33" s="71">
        <v>1</v>
      </c>
      <c r="AR33" s="71">
        <v>1</v>
      </c>
      <c r="AS33" s="72"/>
      <c r="AT33" s="73">
        <v>17</v>
      </c>
      <c r="AU33" s="70">
        <v>4</v>
      </c>
      <c r="AV33" s="70">
        <v>0</v>
      </c>
      <c r="AW33" s="70">
        <v>13</v>
      </c>
      <c r="AX33" s="70">
        <v>1</v>
      </c>
      <c r="AY33" s="71">
        <v>1</v>
      </c>
      <c r="AZ33" s="71"/>
      <c r="BA33" s="72"/>
      <c r="BB33" s="75"/>
      <c r="BC33" s="83">
        <f t="shared" si="0"/>
        <v>4</v>
      </c>
      <c r="BD33" s="84">
        <f t="shared" si="5"/>
        <v>67</v>
      </c>
      <c r="BE33" s="52"/>
      <c r="BF33" s="84">
        <f t="shared" si="6"/>
        <v>25</v>
      </c>
      <c r="BG33" s="286">
        <f t="shared" si="18"/>
        <v>0</v>
      </c>
      <c r="BH33" s="286">
        <f t="shared" si="7"/>
        <v>0</v>
      </c>
      <c r="BI33" s="88">
        <f t="shared" si="2"/>
        <v>16.75</v>
      </c>
      <c r="BJ33" s="83">
        <f t="shared" si="8"/>
        <v>14</v>
      </c>
      <c r="BK33" s="84">
        <f t="shared" si="9"/>
        <v>2</v>
      </c>
      <c r="BL33" s="84">
        <f t="shared" si="10"/>
        <v>69</v>
      </c>
      <c r="BM33" s="84">
        <f t="shared" si="11"/>
        <v>3</v>
      </c>
      <c r="BN33" s="84">
        <f t="shared" si="3"/>
        <v>0</v>
      </c>
      <c r="BO33" s="84">
        <f t="shared" si="12"/>
        <v>0</v>
      </c>
      <c r="BP33" s="86">
        <f t="shared" si="13"/>
        <v>4.928571428571429</v>
      </c>
      <c r="BQ33" s="88">
        <f t="shared" si="16"/>
        <v>23</v>
      </c>
      <c r="BR33" s="89">
        <f t="shared" si="14"/>
        <v>3</v>
      </c>
      <c r="BS33" s="68">
        <f t="shared" si="4"/>
        <v>1</v>
      </c>
      <c r="BT33" s="69">
        <f t="shared" si="15"/>
        <v>0</v>
      </c>
      <c r="BU33" s="2"/>
      <c r="BV33" s="6"/>
    </row>
    <row r="34" spans="2:74" ht="11.25">
      <c r="B34" s="6">
        <v>20</v>
      </c>
      <c r="C34" s="6" t="s">
        <v>15</v>
      </c>
      <c r="D34" s="100" t="s">
        <v>3</v>
      </c>
      <c r="E34" s="97">
        <f t="shared" si="17"/>
        <v>4</v>
      </c>
      <c r="F34" s="98">
        <v>5</v>
      </c>
      <c r="G34" s="70"/>
      <c r="H34" s="70"/>
      <c r="I34" s="70"/>
      <c r="J34" s="70"/>
      <c r="K34" s="71"/>
      <c r="L34" s="71"/>
      <c r="M34" s="72"/>
      <c r="N34" s="73"/>
      <c r="O34" s="70"/>
      <c r="P34" s="70"/>
      <c r="Q34" s="70"/>
      <c r="R34" s="70"/>
      <c r="S34" s="71"/>
      <c r="T34" s="71"/>
      <c r="U34" s="72"/>
      <c r="V34" s="243"/>
      <c r="W34" s="244"/>
      <c r="X34" s="244"/>
      <c r="Y34" s="244"/>
      <c r="Z34" s="244"/>
      <c r="AA34" s="245"/>
      <c r="AB34" s="245"/>
      <c r="AC34" s="246"/>
      <c r="AD34" s="73" t="s">
        <v>21</v>
      </c>
      <c r="AE34" s="70"/>
      <c r="AF34" s="70"/>
      <c r="AG34" s="70"/>
      <c r="AH34" s="70"/>
      <c r="AI34" s="71"/>
      <c r="AJ34" s="71"/>
      <c r="AK34" s="72"/>
      <c r="AL34" s="73">
        <v>11</v>
      </c>
      <c r="AM34" s="70">
        <v>3</v>
      </c>
      <c r="AN34" s="70">
        <v>0</v>
      </c>
      <c r="AO34" s="70">
        <v>21</v>
      </c>
      <c r="AP34" s="70">
        <v>2</v>
      </c>
      <c r="AQ34" s="71"/>
      <c r="AR34" s="71"/>
      <c r="AS34" s="72"/>
      <c r="AT34" s="73">
        <v>20</v>
      </c>
      <c r="AU34" s="70">
        <v>1</v>
      </c>
      <c r="AV34" s="70">
        <v>0</v>
      </c>
      <c r="AW34" s="70">
        <v>10</v>
      </c>
      <c r="AX34" s="70">
        <v>0</v>
      </c>
      <c r="AY34" s="71">
        <v>2</v>
      </c>
      <c r="AZ34" s="71"/>
      <c r="BA34" s="72"/>
      <c r="BB34" s="75"/>
      <c r="BC34" s="83">
        <f t="shared" si="0"/>
        <v>3</v>
      </c>
      <c r="BD34" s="84">
        <f t="shared" si="5"/>
        <v>36</v>
      </c>
      <c r="BE34" s="52">
        <v>1</v>
      </c>
      <c r="BF34" s="84">
        <f t="shared" si="6"/>
        <v>20</v>
      </c>
      <c r="BG34" s="286">
        <f t="shared" si="18"/>
        <v>0</v>
      </c>
      <c r="BH34" s="286">
        <f t="shared" si="7"/>
        <v>0</v>
      </c>
      <c r="BI34" s="88">
        <f t="shared" si="2"/>
        <v>18</v>
      </c>
      <c r="BJ34" s="83">
        <f t="shared" si="8"/>
        <v>4</v>
      </c>
      <c r="BK34" s="84">
        <f t="shared" si="9"/>
        <v>0</v>
      </c>
      <c r="BL34" s="84">
        <f t="shared" si="10"/>
        <v>31</v>
      </c>
      <c r="BM34" s="84">
        <f t="shared" si="11"/>
        <v>2</v>
      </c>
      <c r="BN34" s="84">
        <f t="shared" si="3"/>
        <v>0</v>
      </c>
      <c r="BO34" s="84">
        <f t="shared" si="12"/>
        <v>0</v>
      </c>
      <c r="BP34" s="86">
        <f t="shared" si="13"/>
        <v>7.75</v>
      </c>
      <c r="BQ34" s="88">
        <f t="shared" si="16"/>
        <v>15.5</v>
      </c>
      <c r="BR34" s="89">
        <f t="shared" si="14"/>
        <v>2</v>
      </c>
      <c r="BS34" s="68">
        <f t="shared" si="4"/>
        <v>0</v>
      </c>
      <c r="BT34" s="69">
        <f t="shared" si="15"/>
        <v>0</v>
      </c>
      <c r="BU34" s="2"/>
      <c r="BV34" s="6"/>
    </row>
    <row r="35" spans="2:74" ht="11.25">
      <c r="B35" s="6">
        <v>21</v>
      </c>
      <c r="C35" s="6" t="s">
        <v>16</v>
      </c>
      <c r="D35" s="100" t="s">
        <v>3</v>
      </c>
      <c r="E35" s="97">
        <f t="shared" si="17"/>
        <v>4</v>
      </c>
      <c r="F35" s="98" t="s">
        <v>21</v>
      </c>
      <c r="G35" s="70"/>
      <c r="H35" s="70"/>
      <c r="I35" s="70"/>
      <c r="J35" s="70"/>
      <c r="K35" s="71"/>
      <c r="L35" s="71"/>
      <c r="M35" s="72"/>
      <c r="N35" s="73"/>
      <c r="O35" s="70"/>
      <c r="P35" s="70"/>
      <c r="Q35" s="70"/>
      <c r="R35" s="70"/>
      <c r="S35" s="71"/>
      <c r="T35" s="71"/>
      <c r="U35" s="72"/>
      <c r="V35" s="243"/>
      <c r="W35" s="244"/>
      <c r="X35" s="244"/>
      <c r="Y35" s="244"/>
      <c r="Z35" s="244"/>
      <c r="AA35" s="245"/>
      <c r="AB35" s="245"/>
      <c r="AC35" s="246"/>
      <c r="AD35" s="73" t="s">
        <v>21</v>
      </c>
      <c r="AE35" s="70"/>
      <c r="AF35" s="70"/>
      <c r="AG35" s="70"/>
      <c r="AH35" s="70"/>
      <c r="AI35" s="71">
        <v>1</v>
      </c>
      <c r="AJ35" s="71"/>
      <c r="AK35" s="72"/>
      <c r="AL35" s="73" t="s">
        <v>21</v>
      </c>
      <c r="AM35" s="70"/>
      <c r="AN35" s="70"/>
      <c r="AO35" s="70"/>
      <c r="AP35" s="70"/>
      <c r="AQ35" s="71"/>
      <c r="AR35" s="71"/>
      <c r="AS35" s="72"/>
      <c r="AT35" s="73">
        <v>10</v>
      </c>
      <c r="AU35" s="70"/>
      <c r="AV35" s="70"/>
      <c r="AW35" s="70"/>
      <c r="AX35" s="70"/>
      <c r="AY35" s="71"/>
      <c r="AZ35" s="71"/>
      <c r="BA35" s="72"/>
      <c r="BB35" s="75"/>
      <c r="BC35" s="83">
        <f t="shared" si="0"/>
        <v>1</v>
      </c>
      <c r="BD35" s="84">
        <f t="shared" si="5"/>
        <v>10</v>
      </c>
      <c r="BE35" s="52"/>
      <c r="BF35" s="84">
        <f t="shared" si="6"/>
        <v>10</v>
      </c>
      <c r="BG35" s="286">
        <f t="shared" si="18"/>
        <v>0</v>
      </c>
      <c r="BH35" s="286">
        <f t="shared" si="7"/>
        <v>0</v>
      </c>
      <c r="BI35" s="88">
        <f t="shared" si="2"/>
        <v>10</v>
      </c>
      <c r="BJ35" s="83">
        <f t="shared" si="8"/>
        <v>0</v>
      </c>
      <c r="BK35" s="84">
        <f t="shared" si="9"/>
        <v>0</v>
      </c>
      <c r="BL35" s="84">
        <f t="shared" si="10"/>
        <v>0</v>
      </c>
      <c r="BM35" s="84">
        <f t="shared" si="11"/>
        <v>0</v>
      </c>
      <c r="BN35" s="84">
        <f t="shared" si="3"/>
        <v>0</v>
      </c>
      <c r="BO35" s="84">
        <f t="shared" si="12"/>
        <v>0</v>
      </c>
      <c r="BP35" s="86" t="str">
        <f t="shared" si="13"/>
        <v>-</v>
      </c>
      <c r="BQ35" s="88" t="str">
        <f t="shared" si="16"/>
        <v>-</v>
      </c>
      <c r="BR35" s="89">
        <f t="shared" si="14"/>
        <v>1</v>
      </c>
      <c r="BS35" s="68">
        <f t="shared" si="4"/>
        <v>0</v>
      </c>
      <c r="BT35" s="69">
        <f t="shared" si="15"/>
        <v>0</v>
      </c>
      <c r="BU35" s="2"/>
      <c r="BV35" s="6"/>
    </row>
    <row r="36" spans="2:74" ht="11.25">
      <c r="B36" s="6">
        <v>22</v>
      </c>
      <c r="C36" s="6" t="s">
        <v>83</v>
      </c>
      <c r="D36" s="100" t="s">
        <v>3</v>
      </c>
      <c r="E36" s="97">
        <f t="shared" si="17"/>
        <v>5</v>
      </c>
      <c r="F36" s="98">
        <v>16</v>
      </c>
      <c r="G36" s="70">
        <v>4</v>
      </c>
      <c r="H36" s="70">
        <v>0</v>
      </c>
      <c r="I36" s="70">
        <v>25</v>
      </c>
      <c r="J36" s="70">
        <v>2</v>
      </c>
      <c r="K36" s="71"/>
      <c r="L36" s="71"/>
      <c r="M36" s="72"/>
      <c r="N36" s="73">
        <v>8</v>
      </c>
      <c r="O36" s="70">
        <v>3</v>
      </c>
      <c r="P36" s="70">
        <v>0</v>
      </c>
      <c r="Q36" s="70">
        <v>12</v>
      </c>
      <c r="R36" s="70">
        <v>0</v>
      </c>
      <c r="S36" s="71"/>
      <c r="T36" s="71"/>
      <c r="U36" s="72"/>
      <c r="V36" s="243"/>
      <c r="W36" s="244"/>
      <c r="X36" s="244"/>
      <c r="Y36" s="244"/>
      <c r="Z36" s="244"/>
      <c r="AA36" s="245"/>
      <c r="AB36" s="245"/>
      <c r="AC36" s="246"/>
      <c r="AD36" s="73">
        <v>32</v>
      </c>
      <c r="AE36" s="70">
        <v>4</v>
      </c>
      <c r="AF36" s="70">
        <v>0</v>
      </c>
      <c r="AG36" s="70">
        <v>23</v>
      </c>
      <c r="AH36" s="70">
        <v>0</v>
      </c>
      <c r="AI36" s="71"/>
      <c r="AJ36" s="71"/>
      <c r="AK36" s="72"/>
      <c r="AL36" s="73" t="s">
        <v>21</v>
      </c>
      <c r="AM36" s="70">
        <v>3</v>
      </c>
      <c r="AN36" s="70">
        <v>0</v>
      </c>
      <c r="AO36" s="70">
        <v>14</v>
      </c>
      <c r="AP36" s="70">
        <v>0</v>
      </c>
      <c r="AQ36" s="71"/>
      <c r="AR36" s="71"/>
      <c r="AS36" s="72"/>
      <c r="AT36" s="73">
        <v>11</v>
      </c>
      <c r="AU36" s="70">
        <v>4</v>
      </c>
      <c r="AV36" s="70">
        <v>0</v>
      </c>
      <c r="AW36" s="70">
        <v>12</v>
      </c>
      <c r="AX36" s="70">
        <v>2</v>
      </c>
      <c r="AY36" s="71"/>
      <c r="AZ36" s="71"/>
      <c r="BA36" s="72"/>
      <c r="BB36" s="75"/>
      <c r="BC36" s="83">
        <f t="shared" si="0"/>
        <v>4</v>
      </c>
      <c r="BD36" s="84">
        <f t="shared" si="5"/>
        <v>67</v>
      </c>
      <c r="BE36" s="52">
        <v>1</v>
      </c>
      <c r="BF36" s="84">
        <f t="shared" si="6"/>
        <v>32</v>
      </c>
      <c r="BG36" s="286">
        <f t="shared" si="18"/>
        <v>0</v>
      </c>
      <c r="BH36" s="286">
        <f t="shared" si="7"/>
        <v>0</v>
      </c>
      <c r="BI36" s="88">
        <f t="shared" si="2"/>
        <v>22.333333333333332</v>
      </c>
      <c r="BJ36" s="83">
        <f t="shared" si="8"/>
        <v>18</v>
      </c>
      <c r="BK36" s="84">
        <f t="shared" si="9"/>
        <v>0</v>
      </c>
      <c r="BL36" s="84">
        <f t="shared" si="10"/>
        <v>86</v>
      </c>
      <c r="BM36" s="84">
        <f t="shared" si="11"/>
        <v>4</v>
      </c>
      <c r="BN36" s="84">
        <f t="shared" si="3"/>
        <v>0</v>
      </c>
      <c r="BO36" s="84">
        <f t="shared" si="12"/>
        <v>0</v>
      </c>
      <c r="BP36" s="86">
        <f t="shared" si="13"/>
        <v>4.777777777777778</v>
      </c>
      <c r="BQ36" s="88">
        <f t="shared" si="16"/>
        <v>21.5</v>
      </c>
      <c r="BR36" s="89">
        <f t="shared" si="14"/>
        <v>0</v>
      </c>
      <c r="BS36" s="68">
        <f t="shared" si="4"/>
        <v>0</v>
      </c>
      <c r="BT36" s="69">
        <f t="shared" si="15"/>
        <v>0</v>
      </c>
      <c r="BU36" s="2"/>
      <c r="BV36" s="6"/>
    </row>
    <row r="37" spans="2:74" ht="11.25">
      <c r="B37" s="6">
        <v>23</v>
      </c>
      <c r="C37" s="6" t="s">
        <v>17</v>
      </c>
      <c r="D37" s="100" t="s">
        <v>3</v>
      </c>
      <c r="E37" s="97">
        <f t="shared" si="17"/>
        <v>4</v>
      </c>
      <c r="F37" s="98">
        <v>11</v>
      </c>
      <c r="G37" s="70">
        <v>4</v>
      </c>
      <c r="H37" s="70">
        <v>0</v>
      </c>
      <c r="I37" s="70">
        <v>38</v>
      </c>
      <c r="J37" s="70">
        <v>1</v>
      </c>
      <c r="K37" s="71"/>
      <c r="L37" s="71"/>
      <c r="M37" s="72"/>
      <c r="N37" s="73" t="s">
        <v>21</v>
      </c>
      <c r="O37" s="70">
        <v>3</v>
      </c>
      <c r="P37" s="70">
        <v>1</v>
      </c>
      <c r="Q37" s="70">
        <v>4</v>
      </c>
      <c r="R37" s="70">
        <v>2</v>
      </c>
      <c r="S37" s="71"/>
      <c r="T37" s="71"/>
      <c r="U37" s="72"/>
      <c r="V37" s="243"/>
      <c r="W37" s="244"/>
      <c r="X37" s="244"/>
      <c r="Y37" s="244"/>
      <c r="Z37" s="244"/>
      <c r="AA37" s="245"/>
      <c r="AB37" s="245"/>
      <c r="AC37" s="246"/>
      <c r="AD37" s="73"/>
      <c r="AE37" s="70"/>
      <c r="AF37" s="70"/>
      <c r="AG37" s="70"/>
      <c r="AH37" s="70"/>
      <c r="AI37" s="71"/>
      <c r="AJ37" s="71"/>
      <c r="AK37" s="72"/>
      <c r="AL37" s="73" t="s">
        <v>21</v>
      </c>
      <c r="AM37" s="70">
        <v>4</v>
      </c>
      <c r="AN37" s="70">
        <v>1</v>
      </c>
      <c r="AO37" s="70">
        <v>16</v>
      </c>
      <c r="AP37" s="70">
        <v>1</v>
      </c>
      <c r="AQ37" s="71"/>
      <c r="AR37" s="71"/>
      <c r="AS37" s="72"/>
      <c r="AT37" s="73">
        <v>12</v>
      </c>
      <c r="AU37" s="70">
        <v>1</v>
      </c>
      <c r="AV37" s="70">
        <v>0</v>
      </c>
      <c r="AW37" s="70">
        <v>3</v>
      </c>
      <c r="AX37" s="70">
        <v>1</v>
      </c>
      <c r="AY37" s="71"/>
      <c r="AZ37" s="71"/>
      <c r="BA37" s="72"/>
      <c r="BB37" s="75"/>
      <c r="BC37" s="83">
        <f t="shared" si="0"/>
        <v>2</v>
      </c>
      <c r="BD37" s="84">
        <f t="shared" si="5"/>
        <v>23</v>
      </c>
      <c r="BE37" s="52"/>
      <c r="BF37" s="84">
        <f t="shared" si="6"/>
        <v>12</v>
      </c>
      <c r="BG37" s="286">
        <f t="shared" si="18"/>
        <v>0</v>
      </c>
      <c r="BH37" s="286">
        <f t="shared" si="7"/>
        <v>0</v>
      </c>
      <c r="BI37" s="88">
        <f t="shared" si="2"/>
        <v>11.5</v>
      </c>
      <c r="BJ37" s="83">
        <f t="shared" si="8"/>
        <v>12</v>
      </c>
      <c r="BK37" s="84">
        <f t="shared" si="9"/>
        <v>2</v>
      </c>
      <c r="BL37" s="84">
        <f t="shared" si="10"/>
        <v>61</v>
      </c>
      <c r="BM37" s="84">
        <f t="shared" si="11"/>
        <v>5</v>
      </c>
      <c r="BN37" s="84">
        <f t="shared" si="3"/>
        <v>0</v>
      </c>
      <c r="BO37" s="84">
        <f t="shared" si="12"/>
        <v>0</v>
      </c>
      <c r="BP37" s="86">
        <f t="shared" si="13"/>
        <v>5.083333333333333</v>
      </c>
      <c r="BQ37" s="88">
        <f t="shared" si="16"/>
        <v>12.2</v>
      </c>
      <c r="BR37" s="89">
        <f t="shared" si="14"/>
        <v>0</v>
      </c>
      <c r="BS37" s="68">
        <f t="shared" si="4"/>
        <v>0</v>
      </c>
      <c r="BT37" s="69">
        <f t="shared" si="15"/>
        <v>0</v>
      </c>
      <c r="BU37" s="2"/>
      <c r="BV37" s="6"/>
    </row>
    <row r="38" spans="2:74" ht="11.25">
      <c r="B38" s="6">
        <v>24</v>
      </c>
      <c r="C38" s="6" t="s">
        <v>97</v>
      </c>
      <c r="D38" s="100" t="s">
        <v>3</v>
      </c>
      <c r="E38" s="97">
        <f t="shared" si="17"/>
        <v>5</v>
      </c>
      <c r="F38" s="98" t="s">
        <v>21</v>
      </c>
      <c r="G38" s="70">
        <v>3</v>
      </c>
      <c r="H38" s="70">
        <v>0</v>
      </c>
      <c r="I38" s="70">
        <v>24</v>
      </c>
      <c r="J38" s="70">
        <v>0</v>
      </c>
      <c r="K38" s="71"/>
      <c r="L38" s="71"/>
      <c r="M38" s="72"/>
      <c r="N38" s="73" t="s">
        <v>21</v>
      </c>
      <c r="O38" s="70">
        <v>4</v>
      </c>
      <c r="P38" s="70">
        <v>0</v>
      </c>
      <c r="Q38" s="70">
        <v>18</v>
      </c>
      <c r="R38" s="70">
        <v>2</v>
      </c>
      <c r="S38" s="71"/>
      <c r="T38" s="71"/>
      <c r="U38" s="72"/>
      <c r="V38" s="243"/>
      <c r="W38" s="244"/>
      <c r="X38" s="244"/>
      <c r="Y38" s="244"/>
      <c r="Z38" s="244"/>
      <c r="AA38" s="245"/>
      <c r="AB38" s="245"/>
      <c r="AC38" s="246"/>
      <c r="AD38" s="73" t="s">
        <v>21</v>
      </c>
      <c r="AE38" s="70">
        <v>4</v>
      </c>
      <c r="AF38" s="70">
        <v>1</v>
      </c>
      <c r="AG38" s="70">
        <v>8</v>
      </c>
      <c r="AH38" s="70">
        <v>2</v>
      </c>
      <c r="AI38" s="71"/>
      <c r="AJ38" s="71"/>
      <c r="AK38" s="72"/>
      <c r="AL38" s="73" t="s">
        <v>21</v>
      </c>
      <c r="AM38" s="70">
        <v>4</v>
      </c>
      <c r="AN38" s="70">
        <v>0</v>
      </c>
      <c r="AO38" s="70">
        <v>22</v>
      </c>
      <c r="AP38" s="70">
        <v>1</v>
      </c>
      <c r="AQ38" s="71"/>
      <c r="AR38" s="71">
        <v>1</v>
      </c>
      <c r="AS38" s="72"/>
      <c r="AT38" s="73">
        <v>11</v>
      </c>
      <c r="AU38" s="70">
        <v>4</v>
      </c>
      <c r="AV38" s="70">
        <v>0</v>
      </c>
      <c r="AW38" s="70">
        <v>34</v>
      </c>
      <c r="AX38" s="70">
        <v>1</v>
      </c>
      <c r="AY38" s="71"/>
      <c r="AZ38" s="71"/>
      <c r="BA38" s="72"/>
      <c r="BB38" s="75"/>
      <c r="BC38" s="83">
        <f t="shared" si="0"/>
        <v>1</v>
      </c>
      <c r="BD38" s="84">
        <f t="shared" si="5"/>
        <v>11</v>
      </c>
      <c r="BE38" s="52"/>
      <c r="BF38" s="84">
        <f t="shared" si="6"/>
        <v>11</v>
      </c>
      <c r="BG38" s="286">
        <f t="shared" si="18"/>
        <v>0</v>
      </c>
      <c r="BH38" s="286">
        <f t="shared" si="7"/>
        <v>0</v>
      </c>
      <c r="BI38" s="88">
        <f t="shared" si="2"/>
        <v>11</v>
      </c>
      <c r="BJ38" s="83">
        <f t="shared" si="8"/>
        <v>19</v>
      </c>
      <c r="BK38" s="84">
        <f t="shared" si="9"/>
        <v>1</v>
      </c>
      <c r="BL38" s="84">
        <f t="shared" si="10"/>
        <v>106</v>
      </c>
      <c r="BM38" s="84">
        <f t="shared" si="11"/>
        <v>6</v>
      </c>
      <c r="BN38" s="84">
        <f t="shared" si="3"/>
        <v>0</v>
      </c>
      <c r="BO38" s="84">
        <f t="shared" si="12"/>
        <v>0</v>
      </c>
      <c r="BP38" s="86">
        <f t="shared" si="13"/>
        <v>5.578947368421052</v>
      </c>
      <c r="BQ38" s="88">
        <f t="shared" si="16"/>
        <v>17.666666666666668</v>
      </c>
      <c r="BR38" s="89">
        <f t="shared" si="14"/>
        <v>0</v>
      </c>
      <c r="BS38" s="68">
        <f t="shared" si="4"/>
        <v>1</v>
      </c>
      <c r="BT38" s="69">
        <f t="shared" si="15"/>
        <v>0</v>
      </c>
      <c r="BU38" s="2"/>
      <c r="BV38" s="6"/>
    </row>
    <row r="39" spans="2:74" ht="11.25">
      <c r="B39" s="6">
        <v>25</v>
      </c>
      <c r="C39" s="6" t="s">
        <v>18</v>
      </c>
      <c r="D39" s="100" t="s">
        <v>3</v>
      </c>
      <c r="E39" s="97">
        <f t="shared" si="17"/>
        <v>5</v>
      </c>
      <c r="F39" s="98">
        <v>40</v>
      </c>
      <c r="G39" s="70"/>
      <c r="H39" s="70"/>
      <c r="I39" s="70"/>
      <c r="J39" s="70"/>
      <c r="K39" s="71">
        <v>1</v>
      </c>
      <c r="L39" s="71"/>
      <c r="M39" s="72"/>
      <c r="N39" s="73" t="s">
        <v>21</v>
      </c>
      <c r="O39" s="70"/>
      <c r="P39" s="70"/>
      <c r="Q39" s="70"/>
      <c r="R39" s="70"/>
      <c r="S39" s="71"/>
      <c r="T39" s="71"/>
      <c r="U39" s="72"/>
      <c r="V39" s="243"/>
      <c r="W39" s="244"/>
      <c r="X39" s="244"/>
      <c r="Y39" s="244"/>
      <c r="Z39" s="244"/>
      <c r="AA39" s="245"/>
      <c r="AB39" s="245"/>
      <c r="AC39" s="246"/>
      <c r="AD39" s="73">
        <v>50</v>
      </c>
      <c r="AE39" s="70"/>
      <c r="AF39" s="70"/>
      <c r="AG39" s="70"/>
      <c r="AH39" s="70"/>
      <c r="AI39" s="71"/>
      <c r="AJ39" s="71"/>
      <c r="AK39" s="72">
        <v>1</v>
      </c>
      <c r="AL39" s="73" t="s">
        <v>21</v>
      </c>
      <c r="AM39" s="70"/>
      <c r="AN39" s="70"/>
      <c r="AO39" s="70"/>
      <c r="AP39" s="70"/>
      <c r="AQ39" s="71"/>
      <c r="AR39" s="71"/>
      <c r="AS39" s="72"/>
      <c r="AT39" s="73">
        <v>31</v>
      </c>
      <c r="AU39" s="70"/>
      <c r="AV39" s="70"/>
      <c r="AW39" s="70"/>
      <c r="AX39" s="70"/>
      <c r="AY39" s="71"/>
      <c r="AZ39" s="71"/>
      <c r="BA39" s="72"/>
      <c r="BB39" s="75"/>
      <c r="BC39" s="83">
        <f t="shared" si="0"/>
        <v>3</v>
      </c>
      <c r="BD39" s="84">
        <f t="shared" si="5"/>
        <v>121</v>
      </c>
      <c r="BE39" s="52">
        <f>1+1+1</f>
        <v>3</v>
      </c>
      <c r="BF39" s="84">
        <f t="shared" si="6"/>
        <v>50</v>
      </c>
      <c r="BG39" s="286">
        <f t="shared" si="18"/>
        <v>1</v>
      </c>
      <c r="BH39" s="286">
        <f t="shared" si="7"/>
        <v>0</v>
      </c>
      <c r="BI39" s="88" t="str">
        <f t="shared" si="2"/>
        <v>-</v>
      </c>
      <c r="BJ39" s="83">
        <f t="shared" si="8"/>
        <v>0</v>
      </c>
      <c r="BK39" s="84">
        <f t="shared" si="9"/>
        <v>0</v>
      </c>
      <c r="BL39" s="84">
        <f t="shared" si="10"/>
        <v>0</v>
      </c>
      <c r="BM39" s="84">
        <f t="shared" si="11"/>
        <v>0</v>
      </c>
      <c r="BN39" s="84">
        <f t="shared" si="3"/>
        <v>0</v>
      </c>
      <c r="BO39" s="84">
        <f t="shared" si="12"/>
        <v>0</v>
      </c>
      <c r="BP39" s="86" t="str">
        <f t="shared" si="13"/>
        <v>-</v>
      </c>
      <c r="BQ39" s="88" t="str">
        <f t="shared" si="16"/>
        <v>-</v>
      </c>
      <c r="BR39" s="89">
        <f t="shared" si="14"/>
        <v>1</v>
      </c>
      <c r="BS39" s="68">
        <f t="shared" si="4"/>
        <v>0</v>
      </c>
      <c r="BT39" s="69">
        <f t="shared" si="15"/>
        <v>1</v>
      </c>
      <c r="BU39" s="2"/>
      <c r="BV39" s="6"/>
    </row>
    <row r="40" spans="2:74" ht="11.25">
      <c r="B40" s="6">
        <v>26</v>
      </c>
      <c r="C40" s="6" t="s">
        <v>19</v>
      </c>
      <c r="D40" s="100" t="s">
        <v>3</v>
      </c>
      <c r="E40" s="97">
        <f t="shared" si="17"/>
        <v>2</v>
      </c>
      <c r="F40" s="98"/>
      <c r="G40" s="70"/>
      <c r="H40" s="70"/>
      <c r="I40" s="70"/>
      <c r="J40" s="70"/>
      <c r="K40" s="71"/>
      <c r="L40" s="71"/>
      <c r="M40" s="72"/>
      <c r="N40" s="73" t="s">
        <v>21</v>
      </c>
      <c r="O40" s="70"/>
      <c r="P40" s="70"/>
      <c r="Q40" s="70"/>
      <c r="R40" s="70"/>
      <c r="S40" s="71"/>
      <c r="T40" s="71">
        <v>1</v>
      </c>
      <c r="U40" s="72"/>
      <c r="V40" s="243"/>
      <c r="W40" s="244"/>
      <c r="X40" s="244"/>
      <c r="Y40" s="244"/>
      <c r="Z40" s="244"/>
      <c r="AA40" s="245"/>
      <c r="AB40" s="245"/>
      <c r="AC40" s="246"/>
      <c r="AD40" s="73"/>
      <c r="AE40" s="70"/>
      <c r="AF40" s="70"/>
      <c r="AG40" s="70"/>
      <c r="AH40" s="70"/>
      <c r="AI40" s="71"/>
      <c r="AJ40" s="71"/>
      <c r="AK40" s="72"/>
      <c r="AL40" s="73" t="s">
        <v>21</v>
      </c>
      <c r="AM40" s="70"/>
      <c r="AN40" s="70"/>
      <c r="AO40" s="70"/>
      <c r="AP40" s="70"/>
      <c r="AQ40" s="71"/>
      <c r="AR40" s="71"/>
      <c r="AS40" s="72"/>
      <c r="AT40" s="73"/>
      <c r="AU40" s="70"/>
      <c r="AV40" s="70"/>
      <c r="AW40" s="70"/>
      <c r="AX40" s="70"/>
      <c r="AY40" s="71"/>
      <c r="AZ40" s="71"/>
      <c r="BA40" s="72"/>
      <c r="BB40" s="75"/>
      <c r="BC40" s="83">
        <f t="shared" si="0"/>
        <v>0</v>
      </c>
      <c r="BD40" s="84">
        <f t="shared" si="5"/>
        <v>0</v>
      </c>
      <c r="BE40" s="52"/>
      <c r="BF40" s="84">
        <f t="shared" si="6"/>
        <v>0</v>
      </c>
      <c r="BG40" s="286">
        <f t="shared" si="18"/>
        <v>0</v>
      </c>
      <c r="BH40" s="286">
        <f t="shared" si="7"/>
        <v>0</v>
      </c>
      <c r="BI40" s="88" t="str">
        <f t="shared" si="2"/>
        <v>-</v>
      </c>
      <c r="BJ40" s="83">
        <f t="shared" si="8"/>
        <v>0</v>
      </c>
      <c r="BK40" s="84">
        <f t="shared" si="9"/>
        <v>0</v>
      </c>
      <c r="BL40" s="84">
        <f t="shared" si="10"/>
        <v>0</v>
      </c>
      <c r="BM40" s="84">
        <f t="shared" si="11"/>
        <v>0</v>
      </c>
      <c r="BN40" s="84">
        <f t="shared" si="3"/>
        <v>0</v>
      </c>
      <c r="BO40" s="84">
        <f t="shared" si="12"/>
        <v>0</v>
      </c>
      <c r="BP40" s="86" t="str">
        <f t="shared" si="13"/>
        <v>-</v>
      </c>
      <c r="BQ40" s="88" t="str">
        <f t="shared" si="16"/>
        <v>-</v>
      </c>
      <c r="BR40" s="89">
        <f t="shared" si="14"/>
        <v>0</v>
      </c>
      <c r="BS40" s="68">
        <f t="shared" si="4"/>
        <v>1</v>
      </c>
      <c r="BT40" s="69">
        <f t="shared" si="15"/>
        <v>0</v>
      </c>
      <c r="BU40" s="2"/>
      <c r="BV40" s="6"/>
    </row>
    <row r="41" spans="2:74" ht="11.25">
      <c r="B41" s="6">
        <v>27</v>
      </c>
      <c r="C41" s="6" t="s">
        <v>107</v>
      </c>
      <c r="D41" s="100" t="s">
        <v>3</v>
      </c>
      <c r="E41" s="97">
        <f t="shared" si="17"/>
        <v>3</v>
      </c>
      <c r="F41" s="98"/>
      <c r="G41" s="70"/>
      <c r="H41" s="70"/>
      <c r="I41" s="70"/>
      <c r="J41" s="70"/>
      <c r="K41" s="71"/>
      <c r="L41" s="71"/>
      <c r="M41" s="72"/>
      <c r="N41" s="73" t="s">
        <v>21</v>
      </c>
      <c r="O41" s="70"/>
      <c r="P41" s="70"/>
      <c r="Q41" s="70"/>
      <c r="R41" s="70"/>
      <c r="S41" s="71"/>
      <c r="T41" s="71">
        <v>1</v>
      </c>
      <c r="U41" s="72"/>
      <c r="V41" s="243"/>
      <c r="W41" s="244"/>
      <c r="X41" s="244"/>
      <c r="Y41" s="244"/>
      <c r="Z41" s="244"/>
      <c r="AA41" s="245"/>
      <c r="AB41" s="245"/>
      <c r="AC41" s="246"/>
      <c r="AD41" s="73"/>
      <c r="AE41" s="70"/>
      <c r="AF41" s="70"/>
      <c r="AG41" s="70"/>
      <c r="AH41" s="70"/>
      <c r="AI41" s="71"/>
      <c r="AJ41" s="71"/>
      <c r="AK41" s="72"/>
      <c r="AL41" s="73" t="s">
        <v>21</v>
      </c>
      <c r="AM41" s="70"/>
      <c r="AN41" s="70"/>
      <c r="AO41" s="70"/>
      <c r="AP41" s="70"/>
      <c r="AQ41" s="71"/>
      <c r="AR41" s="71">
        <v>1</v>
      </c>
      <c r="AS41" s="72"/>
      <c r="AT41" s="73" t="s">
        <v>21</v>
      </c>
      <c r="AU41" s="70"/>
      <c r="AV41" s="70"/>
      <c r="AW41" s="70"/>
      <c r="AX41" s="70"/>
      <c r="AY41" s="71"/>
      <c r="AZ41" s="71">
        <v>1</v>
      </c>
      <c r="BA41" s="72"/>
      <c r="BB41" s="75"/>
      <c r="BC41" s="83">
        <f t="shared" si="0"/>
        <v>0</v>
      </c>
      <c r="BD41" s="84">
        <f t="shared" si="5"/>
        <v>0</v>
      </c>
      <c r="BE41" s="52"/>
      <c r="BF41" s="84">
        <f t="shared" si="6"/>
        <v>0</v>
      </c>
      <c r="BG41" s="286">
        <f t="shared" si="18"/>
        <v>0</v>
      </c>
      <c r="BH41" s="286">
        <f t="shared" si="7"/>
        <v>0</v>
      </c>
      <c r="BI41" s="88" t="str">
        <f t="shared" si="2"/>
        <v>-</v>
      </c>
      <c r="BJ41" s="83">
        <f t="shared" si="8"/>
        <v>0</v>
      </c>
      <c r="BK41" s="84">
        <f t="shared" si="9"/>
        <v>0</v>
      </c>
      <c r="BL41" s="84">
        <f t="shared" si="10"/>
        <v>0</v>
      </c>
      <c r="BM41" s="84">
        <f t="shared" si="11"/>
        <v>0</v>
      </c>
      <c r="BN41" s="84">
        <f t="shared" si="3"/>
        <v>0</v>
      </c>
      <c r="BO41" s="84">
        <f t="shared" si="12"/>
        <v>0</v>
      </c>
      <c r="BP41" s="86" t="str">
        <f t="shared" si="13"/>
        <v>-</v>
      </c>
      <c r="BQ41" s="88" t="str">
        <f t="shared" si="16"/>
        <v>-</v>
      </c>
      <c r="BR41" s="89">
        <f t="shared" si="14"/>
        <v>0</v>
      </c>
      <c r="BS41" s="68">
        <f t="shared" si="4"/>
        <v>3</v>
      </c>
      <c r="BT41" s="69">
        <f t="shared" si="15"/>
        <v>0</v>
      </c>
      <c r="BU41" s="2"/>
      <c r="BV41" s="6"/>
    </row>
    <row r="42" spans="2:74" ht="11.25">
      <c r="B42" s="6">
        <v>28</v>
      </c>
      <c r="C42" s="6" t="s">
        <v>43</v>
      </c>
      <c r="D42" s="100" t="s">
        <v>3</v>
      </c>
      <c r="E42" s="97">
        <f t="shared" si="17"/>
        <v>1</v>
      </c>
      <c r="F42" s="98"/>
      <c r="G42" s="70"/>
      <c r="H42" s="70"/>
      <c r="I42" s="70"/>
      <c r="J42" s="70"/>
      <c r="K42" s="71"/>
      <c r="L42" s="71"/>
      <c r="M42" s="72"/>
      <c r="N42" s="73"/>
      <c r="O42" s="70"/>
      <c r="P42" s="70"/>
      <c r="Q42" s="70"/>
      <c r="R42" s="70"/>
      <c r="S42" s="71"/>
      <c r="T42" s="71"/>
      <c r="U42" s="72"/>
      <c r="V42" s="243"/>
      <c r="W42" s="244"/>
      <c r="X42" s="244"/>
      <c r="Y42" s="244"/>
      <c r="Z42" s="244"/>
      <c r="AA42" s="245"/>
      <c r="AB42" s="245"/>
      <c r="AC42" s="246"/>
      <c r="AD42" s="73"/>
      <c r="AE42" s="70"/>
      <c r="AF42" s="70"/>
      <c r="AG42" s="70"/>
      <c r="AH42" s="70"/>
      <c r="AI42" s="71"/>
      <c r="AJ42" s="71"/>
      <c r="AK42" s="72"/>
      <c r="AL42" s="73"/>
      <c r="AM42" s="70"/>
      <c r="AN42" s="70"/>
      <c r="AO42" s="70"/>
      <c r="AP42" s="70"/>
      <c r="AQ42" s="71"/>
      <c r="AR42" s="71"/>
      <c r="AS42" s="72"/>
      <c r="AT42" s="73">
        <v>2</v>
      </c>
      <c r="AU42" s="70">
        <v>4</v>
      </c>
      <c r="AV42" s="70">
        <v>0</v>
      </c>
      <c r="AW42" s="70">
        <v>29</v>
      </c>
      <c r="AX42" s="70">
        <v>2</v>
      </c>
      <c r="AY42" s="71"/>
      <c r="AZ42" s="71"/>
      <c r="BA42" s="72"/>
      <c r="BB42" s="75"/>
      <c r="BC42" s="83">
        <f t="shared" si="0"/>
        <v>1</v>
      </c>
      <c r="BD42" s="84">
        <f t="shared" si="5"/>
        <v>2</v>
      </c>
      <c r="BE42" s="52"/>
      <c r="BF42" s="84">
        <f t="shared" si="6"/>
        <v>2</v>
      </c>
      <c r="BG42" s="286">
        <f t="shared" si="18"/>
        <v>0</v>
      </c>
      <c r="BH42" s="286">
        <f t="shared" si="7"/>
        <v>0</v>
      </c>
      <c r="BI42" s="88">
        <f t="shared" si="2"/>
        <v>2</v>
      </c>
      <c r="BJ42" s="83">
        <f t="shared" si="8"/>
        <v>4</v>
      </c>
      <c r="BK42" s="84">
        <f t="shared" si="9"/>
        <v>0</v>
      </c>
      <c r="BL42" s="84">
        <f t="shared" si="10"/>
        <v>29</v>
      </c>
      <c r="BM42" s="84">
        <f t="shared" si="11"/>
        <v>2</v>
      </c>
      <c r="BN42" s="84">
        <f t="shared" si="3"/>
        <v>0</v>
      </c>
      <c r="BO42" s="84">
        <f t="shared" si="12"/>
        <v>0</v>
      </c>
      <c r="BP42" s="86">
        <f t="shared" si="13"/>
        <v>7.25</v>
      </c>
      <c r="BQ42" s="88">
        <f t="shared" si="16"/>
        <v>14.5</v>
      </c>
      <c r="BR42" s="89">
        <f t="shared" si="14"/>
        <v>0</v>
      </c>
      <c r="BS42" s="68">
        <f t="shared" si="4"/>
        <v>0</v>
      </c>
      <c r="BT42" s="69">
        <f t="shared" si="15"/>
        <v>0</v>
      </c>
      <c r="BU42" s="2"/>
      <c r="BV42" s="6"/>
    </row>
    <row r="43" spans="2:74" ht="11.25">
      <c r="B43" s="6">
        <v>29</v>
      </c>
      <c r="C43" s="252" t="s">
        <v>44</v>
      </c>
      <c r="D43" s="100" t="s">
        <v>3</v>
      </c>
      <c r="E43" s="97">
        <f t="shared" si="17"/>
        <v>3</v>
      </c>
      <c r="F43" s="98">
        <v>16</v>
      </c>
      <c r="G43" s="70"/>
      <c r="H43" s="70"/>
      <c r="I43" s="70"/>
      <c r="J43" s="70"/>
      <c r="K43" s="71"/>
      <c r="L43" s="71"/>
      <c r="M43" s="72"/>
      <c r="N43" s="73"/>
      <c r="O43" s="70"/>
      <c r="P43" s="70"/>
      <c r="Q43" s="70"/>
      <c r="R43" s="70"/>
      <c r="S43" s="71"/>
      <c r="T43" s="71"/>
      <c r="U43" s="72"/>
      <c r="V43" s="243"/>
      <c r="W43" s="244"/>
      <c r="X43" s="244"/>
      <c r="Y43" s="244"/>
      <c r="Z43" s="244"/>
      <c r="AA43" s="245"/>
      <c r="AB43" s="245"/>
      <c r="AC43" s="246"/>
      <c r="AD43" s="73" t="s">
        <v>21</v>
      </c>
      <c r="AE43" s="70">
        <v>1</v>
      </c>
      <c r="AF43" s="70">
        <v>0</v>
      </c>
      <c r="AG43" s="70">
        <v>9</v>
      </c>
      <c r="AH43" s="70">
        <v>1</v>
      </c>
      <c r="AI43" s="71"/>
      <c r="AJ43" s="71">
        <v>1</v>
      </c>
      <c r="AK43" s="72"/>
      <c r="AL43" s="73"/>
      <c r="AM43" s="70"/>
      <c r="AN43" s="70"/>
      <c r="AO43" s="70"/>
      <c r="AP43" s="70"/>
      <c r="AQ43" s="71"/>
      <c r="AR43" s="71"/>
      <c r="AS43" s="72"/>
      <c r="AT43" s="73">
        <v>8</v>
      </c>
      <c r="AU43" s="70">
        <v>2</v>
      </c>
      <c r="AV43" s="70">
        <v>0</v>
      </c>
      <c r="AW43" s="70">
        <v>13</v>
      </c>
      <c r="AX43" s="70">
        <v>0</v>
      </c>
      <c r="AY43" s="71"/>
      <c r="AZ43" s="71"/>
      <c r="BA43" s="72"/>
      <c r="BB43" s="75"/>
      <c r="BC43" s="83">
        <f t="shared" si="0"/>
        <v>2</v>
      </c>
      <c r="BD43" s="84">
        <f t="shared" si="5"/>
        <v>24</v>
      </c>
      <c r="BE43" s="52"/>
      <c r="BF43" s="84">
        <f t="shared" si="6"/>
        <v>16</v>
      </c>
      <c r="BG43" s="286">
        <f t="shared" si="18"/>
        <v>0</v>
      </c>
      <c r="BH43" s="286">
        <f t="shared" si="7"/>
        <v>0</v>
      </c>
      <c r="BI43" s="88">
        <f t="shared" si="2"/>
        <v>12</v>
      </c>
      <c r="BJ43" s="83">
        <f t="shared" si="8"/>
        <v>3</v>
      </c>
      <c r="BK43" s="84">
        <f t="shared" si="9"/>
        <v>0</v>
      </c>
      <c r="BL43" s="84">
        <f t="shared" si="10"/>
        <v>22</v>
      </c>
      <c r="BM43" s="84">
        <f t="shared" si="11"/>
        <v>1</v>
      </c>
      <c r="BN43" s="84">
        <f t="shared" si="3"/>
        <v>0</v>
      </c>
      <c r="BO43" s="84">
        <f t="shared" si="12"/>
        <v>0</v>
      </c>
      <c r="BP43" s="86">
        <f t="shared" si="13"/>
        <v>7.333333333333333</v>
      </c>
      <c r="BQ43" s="88">
        <f t="shared" si="16"/>
        <v>22</v>
      </c>
      <c r="BR43" s="89">
        <f t="shared" si="14"/>
        <v>0</v>
      </c>
      <c r="BS43" s="68">
        <f t="shared" si="4"/>
        <v>1</v>
      </c>
      <c r="BT43" s="69">
        <f t="shared" si="15"/>
        <v>0</v>
      </c>
      <c r="BU43" s="2"/>
      <c r="BV43" s="8"/>
    </row>
    <row r="44" spans="2:74" ht="11.25">
      <c r="B44" s="6">
        <v>30</v>
      </c>
      <c r="C44" s="6" t="s">
        <v>119</v>
      </c>
      <c r="D44" s="100" t="s">
        <v>3</v>
      </c>
      <c r="E44" s="97">
        <f t="shared" si="17"/>
        <v>1</v>
      </c>
      <c r="F44" s="98"/>
      <c r="G44" s="70"/>
      <c r="H44" s="70"/>
      <c r="I44" s="70"/>
      <c r="J44" s="70"/>
      <c r="K44" s="71"/>
      <c r="L44" s="71"/>
      <c r="M44" s="72"/>
      <c r="N44" s="73" t="s">
        <v>21</v>
      </c>
      <c r="O44" s="70"/>
      <c r="P44" s="70"/>
      <c r="Q44" s="70"/>
      <c r="R44" s="70"/>
      <c r="S44" s="71"/>
      <c r="T44" s="71"/>
      <c r="U44" s="72"/>
      <c r="V44" s="243"/>
      <c r="W44" s="244"/>
      <c r="X44" s="244"/>
      <c r="Y44" s="244"/>
      <c r="Z44" s="244"/>
      <c r="AA44" s="245"/>
      <c r="AB44" s="245"/>
      <c r="AC44" s="246"/>
      <c r="AD44" s="73"/>
      <c r="AE44" s="70"/>
      <c r="AF44" s="70"/>
      <c r="AG44" s="70"/>
      <c r="AH44" s="70"/>
      <c r="AI44" s="71"/>
      <c r="AJ44" s="71"/>
      <c r="AK44" s="72"/>
      <c r="AL44" s="73"/>
      <c r="AM44" s="70"/>
      <c r="AN44" s="70"/>
      <c r="AO44" s="70"/>
      <c r="AP44" s="70"/>
      <c r="AQ44" s="71"/>
      <c r="AR44" s="71"/>
      <c r="AS44" s="72"/>
      <c r="AT44" s="73"/>
      <c r="AU44" s="70"/>
      <c r="AV44" s="70"/>
      <c r="AW44" s="70"/>
      <c r="AX44" s="70"/>
      <c r="AY44" s="71"/>
      <c r="AZ44" s="71"/>
      <c r="BA44" s="72"/>
      <c r="BB44" s="75"/>
      <c r="BC44" s="83">
        <f t="shared" si="0"/>
        <v>0</v>
      </c>
      <c r="BD44" s="84">
        <f t="shared" si="5"/>
        <v>0</v>
      </c>
      <c r="BE44" s="52"/>
      <c r="BF44" s="84">
        <f t="shared" si="6"/>
        <v>0</v>
      </c>
      <c r="BG44" s="286">
        <f t="shared" si="18"/>
        <v>0</v>
      </c>
      <c r="BH44" s="286">
        <f t="shared" si="7"/>
        <v>0</v>
      </c>
      <c r="BI44" s="88" t="str">
        <f t="shared" si="2"/>
        <v>-</v>
      </c>
      <c r="BJ44" s="83">
        <f t="shared" si="8"/>
        <v>0</v>
      </c>
      <c r="BK44" s="84">
        <f t="shared" si="9"/>
        <v>0</v>
      </c>
      <c r="BL44" s="84">
        <f t="shared" si="10"/>
        <v>0</v>
      </c>
      <c r="BM44" s="84">
        <f t="shared" si="11"/>
        <v>0</v>
      </c>
      <c r="BN44" s="84">
        <f t="shared" si="3"/>
        <v>0</v>
      </c>
      <c r="BO44" s="84">
        <f t="shared" si="12"/>
        <v>0</v>
      </c>
      <c r="BP44" s="86" t="str">
        <f t="shared" si="13"/>
        <v>-</v>
      </c>
      <c r="BQ44" s="88" t="str">
        <f t="shared" si="16"/>
        <v>-</v>
      </c>
      <c r="BR44" s="89">
        <f t="shared" si="14"/>
        <v>0</v>
      </c>
      <c r="BS44" s="68">
        <f t="shared" si="4"/>
        <v>0</v>
      </c>
      <c r="BT44" s="69">
        <f t="shared" si="15"/>
        <v>0</v>
      </c>
      <c r="BU44" s="2"/>
      <c r="BV44" s="6"/>
    </row>
    <row r="45" spans="2:74" ht="11.25">
      <c r="B45" s="6">
        <v>31</v>
      </c>
      <c r="C45" s="6" t="s">
        <v>120</v>
      </c>
      <c r="D45" s="100" t="s">
        <v>3</v>
      </c>
      <c r="E45" s="97">
        <f t="shared" si="17"/>
        <v>1</v>
      </c>
      <c r="F45" s="98"/>
      <c r="G45" s="70"/>
      <c r="H45" s="70"/>
      <c r="I45" s="70"/>
      <c r="J45" s="70"/>
      <c r="K45" s="71"/>
      <c r="L45" s="71"/>
      <c r="M45" s="72"/>
      <c r="N45" s="73" t="s">
        <v>21</v>
      </c>
      <c r="O45" s="70">
        <v>2</v>
      </c>
      <c r="P45" s="70">
        <v>0</v>
      </c>
      <c r="Q45" s="70">
        <v>14</v>
      </c>
      <c r="R45" s="70">
        <v>0</v>
      </c>
      <c r="S45" s="71"/>
      <c r="T45" s="71"/>
      <c r="U45" s="72"/>
      <c r="V45" s="243"/>
      <c r="W45" s="244"/>
      <c r="X45" s="244"/>
      <c r="Y45" s="244"/>
      <c r="Z45" s="244"/>
      <c r="AA45" s="245"/>
      <c r="AB45" s="245"/>
      <c r="AC45" s="246"/>
      <c r="AD45" s="73"/>
      <c r="AE45" s="70"/>
      <c r="AF45" s="70"/>
      <c r="AG45" s="70"/>
      <c r="AH45" s="70"/>
      <c r="AI45" s="71"/>
      <c r="AJ45" s="71"/>
      <c r="AK45" s="72"/>
      <c r="AL45" s="73"/>
      <c r="AM45" s="70"/>
      <c r="AN45" s="70"/>
      <c r="AO45" s="70"/>
      <c r="AP45" s="70"/>
      <c r="AQ45" s="71"/>
      <c r="AR45" s="71"/>
      <c r="AS45" s="72"/>
      <c r="AT45" s="73"/>
      <c r="AU45" s="70"/>
      <c r="AV45" s="70"/>
      <c r="AW45" s="70"/>
      <c r="AX45" s="70"/>
      <c r="AY45" s="71"/>
      <c r="AZ45" s="71"/>
      <c r="BA45" s="72"/>
      <c r="BB45" s="75"/>
      <c r="BC45" s="83">
        <f t="shared" si="0"/>
        <v>0</v>
      </c>
      <c r="BD45" s="84">
        <f t="shared" si="5"/>
        <v>0</v>
      </c>
      <c r="BE45" s="52"/>
      <c r="BF45" s="84">
        <f t="shared" si="6"/>
        <v>0</v>
      </c>
      <c r="BG45" s="286">
        <f t="shared" si="18"/>
        <v>0</v>
      </c>
      <c r="BH45" s="286">
        <f t="shared" si="7"/>
        <v>0</v>
      </c>
      <c r="BI45" s="88" t="str">
        <f t="shared" si="2"/>
        <v>-</v>
      </c>
      <c r="BJ45" s="83">
        <f t="shared" si="8"/>
        <v>2</v>
      </c>
      <c r="BK45" s="84">
        <f t="shared" si="9"/>
        <v>0</v>
      </c>
      <c r="BL45" s="84">
        <f t="shared" si="10"/>
        <v>14</v>
      </c>
      <c r="BM45" s="84">
        <f t="shared" si="11"/>
        <v>0</v>
      </c>
      <c r="BN45" s="84">
        <f t="shared" si="3"/>
        <v>0</v>
      </c>
      <c r="BO45" s="84">
        <f t="shared" si="12"/>
        <v>0</v>
      </c>
      <c r="BP45" s="86">
        <f t="shared" si="13"/>
        <v>7</v>
      </c>
      <c r="BQ45" s="88" t="str">
        <f t="shared" si="16"/>
        <v>-</v>
      </c>
      <c r="BR45" s="89">
        <f t="shared" si="14"/>
        <v>0</v>
      </c>
      <c r="BS45" s="68">
        <f t="shared" si="4"/>
        <v>0</v>
      </c>
      <c r="BT45" s="69">
        <f t="shared" si="15"/>
        <v>0</v>
      </c>
      <c r="BU45" s="2"/>
      <c r="BV45" s="6"/>
    </row>
    <row r="46" spans="2:74" ht="11.25">
      <c r="B46" s="6">
        <v>32</v>
      </c>
      <c r="C46" s="6" t="s">
        <v>230</v>
      </c>
      <c r="D46" s="100" t="s">
        <v>3</v>
      </c>
      <c r="E46" s="97">
        <f t="shared" si="17"/>
        <v>2</v>
      </c>
      <c r="F46" s="98">
        <v>1</v>
      </c>
      <c r="G46" s="70"/>
      <c r="H46" s="70"/>
      <c r="I46" s="70"/>
      <c r="J46" s="70"/>
      <c r="K46" s="71"/>
      <c r="L46" s="71"/>
      <c r="M46" s="72"/>
      <c r="N46" s="73"/>
      <c r="O46" s="70"/>
      <c r="P46" s="70"/>
      <c r="Q46" s="70"/>
      <c r="R46" s="70"/>
      <c r="S46" s="71"/>
      <c r="T46" s="71"/>
      <c r="U46" s="72"/>
      <c r="V46" s="243"/>
      <c r="W46" s="244"/>
      <c r="X46" s="244"/>
      <c r="Y46" s="244"/>
      <c r="Z46" s="244"/>
      <c r="AA46" s="245"/>
      <c r="AB46" s="245"/>
      <c r="AC46" s="246"/>
      <c r="AD46" s="73" t="s">
        <v>21</v>
      </c>
      <c r="AE46" s="70">
        <v>1</v>
      </c>
      <c r="AF46" s="70">
        <v>0</v>
      </c>
      <c r="AG46" s="70">
        <v>1</v>
      </c>
      <c r="AH46" s="70">
        <v>0</v>
      </c>
      <c r="AI46" s="71"/>
      <c r="AJ46" s="71"/>
      <c r="AK46" s="72"/>
      <c r="AL46" s="73"/>
      <c r="AM46" s="70"/>
      <c r="AN46" s="70"/>
      <c r="AO46" s="70"/>
      <c r="AP46" s="70"/>
      <c r="AQ46" s="71"/>
      <c r="AR46" s="71"/>
      <c r="AS46" s="72"/>
      <c r="AT46" s="73"/>
      <c r="AU46" s="70"/>
      <c r="AV46" s="70"/>
      <c r="AW46" s="70"/>
      <c r="AX46" s="70"/>
      <c r="AY46" s="71"/>
      <c r="AZ46" s="71"/>
      <c r="BA46" s="72"/>
      <c r="BB46" s="75"/>
      <c r="BC46" s="83">
        <f aca="true" t="shared" si="19" ref="BC46">COUNT(F46,N46,V46,AD46,AL46,AT46)</f>
        <v>1</v>
      </c>
      <c r="BD46" s="84">
        <f aca="true" t="shared" si="20" ref="BD46">SUM(F46,N46,V46,AD46,AL46,AT46)</f>
        <v>1</v>
      </c>
      <c r="BE46" s="52">
        <v>1</v>
      </c>
      <c r="BF46" s="84">
        <f aca="true" t="shared" si="21" ref="BF46">MAX(F46,N46,V46,AD46,AL46,AT46)</f>
        <v>1</v>
      </c>
      <c r="BG46" s="286">
        <f t="shared" si="18"/>
        <v>0</v>
      </c>
      <c r="BH46" s="286">
        <f t="shared" si="7"/>
        <v>0</v>
      </c>
      <c r="BI46" s="88" t="str">
        <f aca="true" t="shared" si="22" ref="BI46">IF(ISERROR(BD46/(BC46-BE46)),"-",(BD46/(BC46-BE46)))</f>
        <v>-</v>
      </c>
      <c r="BJ46" s="83">
        <f aca="true" t="shared" si="23" ref="BJ46">SUM(G46,O46,W46,AE46,AM46,AU46)</f>
        <v>1</v>
      </c>
      <c r="BK46" s="84">
        <f aca="true" t="shared" si="24" ref="BK46">SUM(H46,P46,X46,AF46,AN46,AV46)</f>
        <v>0</v>
      </c>
      <c r="BL46" s="84">
        <f aca="true" t="shared" si="25" ref="BL46">SUM(I46,Q46,Y46,AG46,AO46,AW46)</f>
        <v>1</v>
      </c>
      <c r="BM46" s="84">
        <f aca="true" t="shared" si="26" ref="BM46">SUM(J46,R46,Z46,AH46,AP46,AX46)</f>
        <v>0</v>
      </c>
      <c r="BN46" s="84">
        <f aca="true" t="shared" si="27" ref="BN46">IF(J46&gt;=3,"1","0")+IF(R46&gt;=3,"1","0")+IF(Z46&gt;=3,"1","0")+IF(AH46&gt;=3,"1","0")+IF(AP46&gt;=3,"1","0")+IF(AX46&gt;=3,"1","0")</f>
        <v>0</v>
      </c>
      <c r="BO46" s="84">
        <f aca="true" t="shared" si="28" ref="BO46">IF(J46&gt;=5,"1","0")+IF(R46&gt;=5,"1","0")+IF(Z46&gt;=5,"1","0")+IF(AH46&gt;=5,"1","0")+IF(AP46&gt;=5,"1","0")+IF(AX46&gt;=5,"1","0")</f>
        <v>0</v>
      </c>
      <c r="BP46" s="86">
        <f aca="true" t="shared" si="29" ref="BP46">IF(ISERROR(BL46/BJ46),"-",BL46/BJ46)</f>
        <v>1</v>
      </c>
      <c r="BQ46" s="88" t="str">
        <f aca="true" t="shared" si="30" ref="BQ46">IF(ISERROR(BL46/BM46),"-",BL46/BM46)</f>
        <v>-</v>
      </c>
      <c r="BR46" s="89">
        <f aca="true" t="shared" si="31" ref="BR46">SUM(K46+S46+AA46+AI46+AQ46+AY46)</f>
        <v>0</v>
      </c>
      <c r="BS46" s="68">
        <f t="shared" si="4"/>
        <v>0</v>
      </c>
      <c r="BT46" s="69">
        <f aca="true" t="shared" si="32" ref="BT46">SUM(M46+U46+AC46+AK46+AS46+BA46)</f>
        <v>0</v>
      </c>
      <c r="BU46" s="2"/>
      <c r="BV46" s="6"/>
    </row>
    <row r="47" spans="2:74" ht="11.25">
      <c r="B47" s="6">
        <v>33</v>
      </c>
      <c r="C47" s="6" t="s">
        <v>228</v>
      </c>
      <c r="D47" s="100" t="s">
        <v>3</v>
      </c>
      <c r="E47" s="97">
        <f t="shared" si="17"/>
        <v>2</v>
      </c>
      <c r="F47" s="98">
        <v>34</v>
      </c>
      <c r="G47" s="70">
        <v>4</v>
      </c>
      <c r="H47" s="70">
        <v>0</v>
      </c>
      <c r="I47" s="70">
        <v>22</v>
      </c>
      <c r="J47" s="70">
        <v>1</v>
      </c>
      <c r="K47" s="71">
        <v>2</v>
      </c>
      <c r="L47" s="71"/>
      <c r="M47" s="72"/>
      <c r="N47" s="73"/>
      <c r="O47" s="70"/>
      <c r="P47" s="70"/>
      <c r="Q47" s="70"/>
      <c r="R47" s="70"/>
      <c r="S47" s="71"/>
      <c r="T47" s="71"/>
      <c r="U47" s="72"/>
      <c r="V47" s="243"/>
      <c r="W47" s="244"/>
      <c r="X47" s="244"/>
      <c r="Y47" s="244"/>
      <c r="Z47" s="244"/>
      <c r="AA47" s="245"/>
      <c r="AB47" s="245"/>
      <c r="AC47" s="246"/>
      <c r="AD47" s="73" t="s">
        <v>21</v>
      </c>
      <c r="AE47" s="70">
        <v>4</v>
      </c>
      <c r="AF47" s="70">
        <v>0</v>
      </c>
      <c r="AG47" s="70">
        <v>10</v>
      </c>
      <c r="AH47" s="70">
        <v>1</v>
      </c>
      <c r="AI47" s="71"/>
      <c r="AJ47" s="71"/>
      <c r="AK47" s="72"/>
      <c r="AL47" s="73"/>
      <c r="AM47" s="70"/>
      <c r="AN47" s="70"/>
      <c r="AO47" s="70"/>
      <c r="AP47" s="70"/>
      <c r="AQ47" s="71"/>
      <c r="AR47" s="71"/>
      <c r="AS47" s="72"/>
      <c r="AT47" s="73"/>
      <c r="AU47" s="70"/>
      <c r="AV47" s="70"/>
      <c r="AW47" s="70"/>
      <c r="AX47" s="70"/>
      <c r="AY47" s="71"/>
      <c r="AZ47" s="71"/>
      <c r="BA47" s="72"/>
      <c r="BB47" s="75"/>
      <c r="BC47" s="83">
        <f aca="true" t="shared" si="33" ref="BC47">COUNT(F47,N47,V47,AD47,AL47,AT47)</f>
        <v>1</v>
      </c>
      <c r="BD47" s="84">
        <f aca="true" t="shared" si="34" ref="BD47">SUM(F47,N47,V47,AD47,AL47,AT47)</f>
        <v>34</v>
      </c>
      <c r="BE47" s="52"/>
      <c r="BF47" s="84">
        <f aca="true" t="shared" si="35" ref="BF47">MAX(F47,N47,V47,AD47,AL47,AT47)</f>
        <v>34</v>
      </c>
      <c r="BG47" s="286">
        <f t="shared" si="18"/>
        <v>0</v>
      </c>
      <c r="BH47" s="286">
        <f t="shared" si="7"/>
        <v>0</v>
      </c>
      <c r="BI47" s="88">
        <f aca="true" t="shared" si="36" ref="BI47">IF(ISERROR(BD47/(BC47-BE47)),"-",(BD47/(BC47-BE47)))</f>
        <v>34</v>
      </c>
      <c r="BJ47" s="83">
        <f aca="true" t="shared" si="37" ref="BJ47">SUM(G47,O47,W47,AE47,AM47,AU47)</f>
        <v>8</v>
      </c>
      <c r="BK47" s="84">
        <f aca="true" t="shared" si="38" ref="BK47">SUM(H47,P47,X47,AF47,AN47,AV47)</f>
        <v>0</v>
      </c>
      <c r="BL47" s="84">
        <f aca="true" t="shared" si="39" ref="BL47">SUM(I47,Q47,Y47,AG47,AO47,AW47)</f>
        <v>32</v>
      </c>
      <c r="BM47" s="84">
        <f aca="true" t="shared" si="40" ref="BM47">SUM(J47,R47,Z47,AH47,AP47,AX47)</f>
        <v>2</v>
      </c>
      <c r="BN47" s="84">
        <f aca="true" t="shared" si="41" ref="BN47">IF(J47&gt;=3,"1","0")+IF(R47&gt;=3,"1","0")+IF(Z47&gt;=3,"1","0")+IF(AH47&gt;=3,"1","0")+IF(AP47&gt;=3,"1","0")+IF(AX47&gt;=3,"1","0")</f>
        <v>0</v>
      </c>
      <c r="BO47" s="84">
        <f aca="true" t="shared" si="42" ref="BO47">IF(J47&gt;=5,"1","0")+IF(R47&gt;=5,"1","0")+IF(Z47&gt;=5,"1","0")+IF(AH47&gt;=5,"1","0")+IF(AP47&gt;=5,"1","0")+IF(AX47&gt;=5,"1","0")</f>
        <v>0</v>
      </c>
      <c r="BP47" s="86">
        <f aca="true" t="shared" si="43" ref="BP47">IF(ISERROR(BL47/BJ47),"-",BL47/BJ47)</f>
        <v>4</v>
      </c>
      <c r="BQ47" s="88">
        <f aca="true" t="shared" si="44" ref="BQ47">IF(ISERROR(BL47/BM47),"-",BL47/BM47)</f>
        <v>16</v>
      </c>
      <c r="BR47" s="89">
        <f aca="true" t="shared" si="45" ref="BR47">SUM(K47+S47+AA47+AI47+AQ47+AY47)</f>
        <v>2</v>
      </c>
      <c r="BS47" s="68">
        <f t="shared" si="4"/>
        <v>0</v>
      </c>
      <c r="BT47" s="69">
        <f aca="true" t="shared" si="46" ref="BT47">SUM(M47+U47+AC47+AK47+AS47+BA47)</f>
        <v>0</v>
      </c>
      <c r="BU47" s="2"/>
      <c r="BV47" s="6"/>
    </row>
    <row r="48" spans="2:74" ht="11.25">
      <c r="B48" s="6">
        <v>34</v>
      </c>
      <c r="C48" s="6" t="s">
        <v>229</v>
      </c>
      <c r="D48" s="100" t="s">
        <v>3</v>
      </c>
      <c r="E48" s="97">
        <f t="shared" si="17"/>
        <v>1</v>
      </c>
      <c r="F48" s="98" t="s">
        <v>21</v>
      </c>
      <c r="G48" s="70">
        <v>3</v>
      </c>
      <c r="H48" s="70">
        <v>0</v>
      </c>
      <c r="I48" s="70">
        <v>22</v>
      </c>
      <c r="J48" s="70">
        <v>0</v>
      </c>
      <c r="K48" s="71"/>
      <c r="L48" s="71"/>
      <c r="M48" s="72"/>
      <c r="N48" s="73"/>
      <c r="O48" s="70"/>
      <c r="P48" s="70"/>
      <c r="Q48" s="70"/>
      <c r="R48" s="70"/>
      <c r="S48" s="71"/>
      <c r="T48" s="71"/>
      <c r="U48" s="72"/>
      <c r="V48" s="243"/>
      <c r="W48" s="244"/>
      <c r="X48" s="244"/>
      <c r="Y48" s="244"/>
      <c r="Z48" s="244"/>
      <c r="AA48" s="245"/>
      <c r="AB48" s="245"/>
      <c r="AC48" s="246"/>
      <c r="AD48" s="73"/>
      <c r="AE48" s="70"/>
      <c r="AF48" s="70"/>
      <c r="AG48" s="70"/>
      <c r="AH48" s="70"/>
      <c r="AI48" s="71"/>
      <c r="AJ48" s="71"/>
      <c r="AK48" s="72"/>
      <c r="AL48" s="73"/>
      <c r="AM48" s="70"/>
      <c r="AN48" s="70"/>
      <c r="AO48" s="70"/>
      <c r="AP48" s="70"/>
      <c r="AQ48" s="71"/>
      <c r="AR48" s="71"/>
      <c r="AS48" s="72"/>
      <c r="AT48" s="73"/>
      <c r="AU48" s="70"/>
      <c r="AV48" s="70"/>
      <c r="AW48" s="70"/>
      <c r="AX48" s="70"/>
      <c r="AY48" s="71"/>
      <c r="AZ48" s="71"/>
      <c r="BA48" s="72"/>
      <c r="BB48" s="75"/>
      <c r="BC48" s="83">
        <f aca="true" t="shared" si="47" ref="BC48">COUNT(F48,N48,V48,AD48,AL48,AT48)</f>
        <v>0</v>
      </c>
      <c r="BD48" s="84">
        <f aca="true" t="shared" si="48" ref="BD48">SUM(F48,N48,V48,AD48,AL48,AT48)</f>
        <v>0</v>
      </c>
      <c r="BE48" s="52"/>
      <c r="BF48" s="84">
        <f aca="true" t="shared" si="49" ref="BF48">MAX(F48,N48,V48,AD48,AL48,AT48)</f>
        <v>0</v>
      </c>
      <c r="BG48" s="286">
        <f t="shared" si="18"/>
        <v>0</v>
      </c>
      <c r="BH48" s="286">
        <f t="shared" si="7"/>
        <v>0</v>
      </c>
      <c r="BI48" s="88" t="str">
        <f aca="true" t="shared" si="50" ref="BI48">IF(ISERROR(BD48/(BC48-BE48)),"-",(BD48/(BC48-BE48)))</f>
        <v>-</v>
      </c>
      <c r="BJ48" s="83">
        <f aca="true" t="shared" si="51" ref="BJ48">SUM(G48,O48,W48,AE48,AM48,AU48)</f>
        <v>3</v>
      </c>
      <c r="BK48" s="84">
        <f aca="true" t="shared" si="52" ref="BK48">SUM(H48,P48,X48,AF48,AN48,AV48)</f>
        <v>0</v>
      </c>
      <c r="BL48" s="84">
        <f aca="true" t="shared" si="53" ref="BL48">SUM(I48,Q48,Y48,AG48,AO48,AW48)</f>
        <v>22</v>
      </c>
      <c r="BM48" s="84">
        <f aca="true" t="shared" si="54" ref="BM48">SUM(J48,R48,Z48,AH48,AP48,AX48)</f>
        <v>0</v>
      </c>
      <c r="BN48" s="84">
        <f aca="true" t="shared" si="55" ref="BN48">IF(J48&gt;=3,"1","0")+IF(R48&gt;=3,"1","0")+IF(Z48&gt;=3,"1","0")+IF(AH48&gt;=3,"1","0")+IF(AP48&gt;=3,"1","0")+IF(AX48&gt;=3,"1","0")</f>
        <v>0</v>
      </c>
      <c r="BO48" s="84">
        <f aca="true" t="shared" si="56" ref="BO48">IF(J48&gt;=5,"1","0")+IF(R48&gt;=5,"1","0")+IF(Z48&gt;=5,"1","0")+IF(AH48&gt;=5,"1","0")+IF(AP48&gt;=5,"1","0")+IF(AX48&gt;=5,"1","0")</f>
        <v>0</v>
      </c>
      <c r="BP48" s="86">
        <f aca="true" t="shared" si="57" ref="BP48">IF(ISERROR(BL48/BJ48),"-",BL48/BJ48)</f>
        <v>7.333333333333333</v>
      </c>
      <c r="BQ48" s="88" t="str">
        <f aca="true" t="shared" si="58" ref="BQ48">IF(ISERROR(BL48/BM48),"-",BL48/BM48)</f>
        <v>-</v>
      </c>
      <c r="BR48" s="89">
        <f aca="true" t="shared" si="59" ref="BR48">SUM(K48+S48+AA48+AI48+AQ48+AY48)</f>
        <v>0</v>
      </c>
      <c r="BS48" s="68">
        <f t="shared" si="4"/>
        <v>0</v>
      </c>
      <c r="BT48" s="69">
        <f aca="true" t="shared" si="60" ref="BT48">SUM(M48+U48+AC48+AK48+AS48+BA48)</f>
        <v>0</v>
      </c>
      <c r="BU48" s="2"/>
      <c r="BV48" s="6"/>
    </row>
    <row r="49" spans="2:74" ht="11.25">
      <c r="B49" s="6">
        <v>35</v>
      </c>
      <c r="C49" s="6" t="s">
        <v>254</v>
      </c>
      <c r="D49" s="100" t="s">
        <v>3</v>
      </c>
      <c r="E49" s="97">
        <f t="shared" si="17"/>
        <v>1</v>
      </c>
      <c r="F49" s="98"/>
      <c r="G49" s="70"/>
      <c r="H49" s="70"/>
      <c r="I49" s="70"/>
      <c r="J49" s="70"/>
      <c r="K49" s="71"/>
      <c r="L49" s="71"/>
      <c r="M49" s="72"/>
      <c r="N49" s="73"/>
      <c r="O49" s="70"/>
      <c r="P49" s="70"/>
      <c r="Q49" s="70"/>
      <c r="R49" s="70"/>
      <c r="S49" s="71"/>
      <c r="T49" s="71"/>
      <c r="U49" s="72"/>
      <c r="V49" s="243"/>
      <c r="W49" s="244"/>
      <c r="X49" s="244"/>
      <c r="Y49" s="244"/>
      <c r="Z49" s="244"/>
      <c r="AA49" s="245"/>
      <c r="AB49" s="245"/>
      <c r="AC49" s="246"/>
      <c r="AD49" s="73" t="s">
        <v>21</v>
      </c>
      <c r="AE49" s="70">
        <v>4</v>
      </c>
      <c r="AF49" s="70">
        <v>0</v>
      </c>
      <c r="AG49" s="70">
        <v>27</v>
      </c>
      <c r="AH49" s="70">
        <v>0</v>
      </c>
      <c r="AI49" s="71">
        <v>1</v>
      </c>
      <c r="AJ49" s="71"/>
      <c r="AK49" s="72"/>
      <c r="AL49" s="73"/>
      <c r="AM49" s="70"/>
      <c r="AN49" s="70"/>
      <c r="AO49" s="70"/>
      <c r="AP49" s="70"/>
      <c r="AQ49" s="71"/>
      <c r="AR49" s="71"/>
      <c r="AS49" s="72"/>
      <c r="AT49" s="73"/>
      <c r="AU49" s="70"/>
      <c r="AV49" s="70"/>
      <c r="AW49" s="70"/>
      <c r="AX49" s="70"/>
      <c r="AY49" s="71"/>
      <c r="AZ49" s="71"/>
      <c r="BA49" s="72"/>
      <c r="BB49" s="75"/>
      <c r="BC49" s="83">
        <f aca="true" t="shared" si="61" ref="BC49">COUNT(F49,N49,V49,AD49,AL49,AT49)</f>
        <v>0</v>
      </c>
      <c r="BD49" s="84">
        <f aca="true" t="shared" si="62" ref="BD49">SUM(F49,N49,V49,AD49,AL49,AT49)</f>
        <v>0</v>
      </c>
      <c r="BE49" s="52"/>
      <c r="BF49" s="84">
        <f aca="true" t="shared" si="63" ref="BF49">MAX(F49,N49,V49,AD49,AL49,AT49)</f>
        <v>0</v>
      </c>
      <c r="BG49" s="286">
        <f t="shared" si="18"/>
        <v>0</v>
      </c>
      <c r="BH49" s="286">
        <f t="shared" si="7"/>
        <v>0</v>
      </c>
      <c r="BI49" s="88" t="str">
        <f aca="true" t="shared" si="64" ref="BI49">IF(ISERROR(BD49/(BC49-BE49)),"-",(BD49/(BC49-BE49)))</f>
        <v>-</v>
      </c>
      <c r="BJ49" s="83">
        <f aca="true" t="shared" si="65" ref="BJ49">SUM(G49,O49,W49,AE49,AM49,AU49)</f>
        <v>4</v>
      </c>
      <c r="BK49" s="84">
        <f aca="true" t="shared" si="66" ref="BK49">SUM(H49,P49,X49,AF49,AN49,AV49)</f>
        <v>0</v>
      </c>
      <c r="BL49" s="84">
        <f aca="true" t="shared" si="67" ref="BL49">SUM(I49,Q49,Y49,AG49,AO49,AW49)</f>
        <v>27</v>
      </c>
      <c r="BM49" s="84">
        <f aca="true" t="shared" si="68" ref="BM49">SUM(J49,R49,Z49,AH49,AP49,AX49)</f>
        <v>0</v>
      </c>
      <c r="BN49" s="84">
        <f aca="true" t="shared" si="69" ref="BN49">IF(J49&gt;=3,"1","0")+IF(R49&gt;=3,"1","0")+IF(Z49&gt;=3,"1","0")+IF(AH49&gt;=3,"1","0")+IF(AP49&gt;=3,"1","0")+IF(AX49&gt;=3,"1","0")</f>
        <v>0</v>
      </c>
      <c r="BO49" s="84">
        <f aca="true" t="shared" si="70" ref="BO49">IF(J49&gt;=5,"1","0")+IF(R49&gt;=5,"1","0")+IF(Z49&gt;=5,"1","0")+IF(AH49&gt;=5,"1","0")+IF(AP49&gt;=5,"1","0")+IF(AX49&gt;=5,"1","0")</f>
        <v>0</v>
      </c>
      <c r="BP49" s="86">
        <f aca="true" t="shared" si="71" ref="BP49">IF(ISERROR(BL49/BJ49),"-",BL49/BJ49)</f>
        <v>6.75</v>
      </c>
      <c r="BQ49" s="88" t="str">
        <f aca="true" t="shared" si="72" ref="BQ49">IF(ISERROR(BL49/BM49),"-",BL49/BM49)</f>
        <v>-</v>
      </c>
      <c r="BR49" s="89">
        <f aca="true" t="shared" si="73" ref="BR49">SUM(K49+S49+AA49+AI49+AQ49+AY49)</f>
        <v>1</v>
      </c>
      <c r="BS49" s="68">
        <f aca="true" t="shared" si="74" ref="BS49">SUM(L49+T49+AB49+AJ49+AR49+AZ49)</f>
        <v>0</v>
      </c>
      <c r="BT49" s="69">
        <f aca="true" t="shared" si="75" ref="BT49">SUM(M49+U49+AC49+AK49+AS49+BA49)</f>
        <v>0</v>
      </c>
      <c r="BU49" s="2"/>
      <c r="BV49" s="6"/>
    </row>
    <row r="50" spans="2:74" ht="11.25">
      <c r="B50" s="6">
        <v>36</v>
      </c>
      <c r="C50" s="6" t="s">
        <v>255</v>
      </c>
      <c r="D50" s="100" t="s">
        <v>3</v>
      </c>
      <c r="E50" s="97">
        <f t="shared" si="17"/>
        <v>1</v>
      </c>
      <c r="F50" s="98"/>
      <c r="G50" s="70"/>
      <c r="H50" s="70"/>
      <c r="I50" s="70"/>
      <c r="J50" s="70"/>
      <c r="K50" s="71"/>
      <c r="L50" s="71"/>
      <c r="M50" s="72"/>
      <c r="N50" s="73"/>
      <c r="O50" s="70"/>
      <c r="P50" s="70"/>
      <c r="Q50" s="70"/>
      <c r="R50" s="70"/>
      <c r="S50" s="71"/>
      <c r="T50" s="71"/>
      <c r="U50" s="72"/>
      <c r="V50" s="243"/>
      <c r="W50" s="244"/>
      <c r="X50" s="244"/>
      <c r="Y50" s="244"/>
      <c r="Z50" s="244"/>
      <c r="AA50" s="245"/>
      <c r="AB50" s="245"/>
      <c r="AC50" s="246"/>
      <c r="AD50" s="73" t="s">
        <v>21</v>
      </c>
      <c r="AE50" s="70"/>
      <c r="AF50" s="70"/>
      <c r="AG50" s="70"/>
      <c r="AH50" s="70"/>
      <c r="AI50" s="71"/>
      <c r="AJ50" s="71"/>
      <c r="AK50" s="72"/>
      <c r="AL50" s="73"/>
      <c r="AM50" s="70"/>
      <c r="AN50" s="70"/>
      <c r="AO50" s="70"/>
      <c r="AP50" s="70"/>
      <c r="AQ50" s="71"/>
      <c r="AR50" s="71"/>
      <c r="AS50" s="72"/>
      <c r="AT50" s="73"/>
      <c r="AU50" s="70"/>
      <c r="AV50" s="70"/>
      <c r="AW50" s="70"/>
      <c r="AX50" s="70"/>
      <c r="AY50" s="71"/>
      <c r="AZ50" s="71"/>
      <c r="BA50" s="72"/>
      <c r="BB50" s="75"/>
      <c r="BC50" s="83">
        <f aca="true" t="shared" si="76" ref="BC50">COUNT(F50,N50,V50,AD50,AL50,AT50)</f>
        <v>0</v>
      </c>
      <c r="BD50" s="84">
        <f aca="true" t="shared" si="77" ref="BD50">SUM(F50,N50,V50,AD50,AL50,AT50)</f>
        <v>0</v>
      </c>
      <c r="BE50" s="52"/>
      <c r="BF50" s="84">
        <f aca="true" t="shared" si="78" ref="BF50">MAX(F50,N50,V50,AD50,AL50,AT50)</f>
        <v>0</v>
      </c>
      <c r="BG50" s="286">
        <f t="shared" si="18"/>
        <v>0</v>
      </c>
      <c r="BH50" s="286">
        <f t="shared" si="7"/>
        <v>0</v>
      </c>
      <c r="BI50" s="88" t="str">
        <f aca="true" t="shared" si="79" ref="BI50">IF(ISERROR(BD50/(BC50-BE50)),"-",(BD50/(BC50-BE50)))</f>
        <v>-</v>
      </c>
      <c r="BJ50" s="83">
        <f aca="true" t="shared" si="80" ref="BJ50">SUM(G50,O50,W50,AE50,AM50,AU50)</f>
        <v>0</v>
      </c>
      <c r="BK50" s="84">
        <f aca="true" t="shared" si="81" ref="BK50">SUM(H50,P50,X50,AF50,AN50,AV50)</f>
        <v>0</v>
      </c>
      <c r="BL50" s="84">
        <f aca="true" t="shared" si="82" ref="BL50">SUM(I50,Q50,Y50,AG50,AO50,AW50)</f>
        <v>0</v>
      </c>
      <c r="BM50" s="84">
        <f aca="true" t="shared" si="83" ref="BM50">SUM(J50,R50,Z50,AH50,AP50,AX50)</f>
        <v>0</v>
      </c>
      <c r="BN50" s="84">
        <f aca="true" t="shared" si="84" ref="BN50">IF(J50&gt;=3,"1","0")+IF(R50&gt;=3,"1","0")+IF(Z50&gt;=3,"1","0")+IF(AH50&gt;=3,"1","0")+IF(AP50&gt;=3,"1","0")+IF(AX50&gt;=3,"1","0")</f>
        <v>0</v>
      </c>
      <c r="BO50" s="84">
        <f aca="true" t="shared" si="85" ref="BO50">IF(J50&gt;=5,"1","0")+IF(R50&gt;=5,"1","0")+IF(Z50&gt;=5,"1","0")+IF(AH50&gt;=5,"1","0")+IF(AP50&gt;=5,"1","0")+IF(AX50&gt;=5,"1","0")</f>
        <v>0</v>
      </c>
      <c r="BP50" s="86" t="str">
        <f aca="true" t="shared" si="86" ref="BP50">IF(ISERROR(BL50/BJ50),"-",BL50/BJ50)</f>
        <v>-</v>
      </c>
      <c r="BQ50" s="88" t="str">
        <f aca="true" t="shared" si="87" ref="BQ50">IF(ISERROR(BL50/BM50),"-",BL50/BM50)</f>
        <v>-</v>
      </c>
      <c r="BR50" s="89">
        <f aca="true" t="shared" si="88" ref="BR50">SUM(K50+S50+AA50+AI50+AQ50+AY50)</f>
        <v>0</v>
      </c>
      <c r="BS50" s="68">
        <f aca="true" t="shared" si="89" ref="BS50">SUM(L50+T50+AB50+AJ50+AR50+AZ50)</f>
        <v>0</v>
      </c>
      <c r="BT50" s="69">
        <f aca="true" t="shared" si="90" ref="BT50">SUM(M50+U50+AC50+AK50+AS50+BA50)</f>
        <v>0</v>
      </c>
      <c r="BU50" s="2"/>
      <c r="BV50" s="6"/>
    </row>
    <row r="51" spans="2:74" ht="11.25">
      <c r="B51" s="6">
        <v>37</v>
      </c>
      <c r="C51" s="6" t="s">
        <v>23</v>
      </c>
      <c r="D51" s="99" t="s">
        <v>4</v>
      </c>
      <c r="E51" s="97">
        <f t="shared" si="17"/>
        <v>2</v>
      </c>
      <c r="F51" s="98">
        <v>13</v>
      </c>
      <c r="G51" s="70"/>
      <c r="H51" s="70"/>
      <c r="I51" s="70"/>
      <c r="J51" s="70"/>
      <c r="K51" s="71">
        <v>1</v>
      </c>
      <c r="L51" s="71"/>
      <c r="M51" s="72"/>
      <c r="N51" s="73"/>
      <c r="O51" s="70"/>
      <c r="P51" s="70"/>
      <c r="Q51" s="70"/>
      <c r="R51" s="70"/>
      <c r="S51" s="71"/>
      <c r="T51" s="71"/>
      <c r="U51" s="72"/>
      <c r="V51" s="73"/>
      <c r="W51" s="70"/>
      <c r="X51" s="70"/>
      <c r="Y51" s="70"/>
      <c r="Z51" s="70"/>
      <c r="AA51" s="71"/>
      <c r="AB51" s="71"/>
      <c r="AC51" s="72"/>
      <c r="AD51" s="73"/>
      <c r="AE51" s="70"/>
      <c r="AF51" s="70"/>
      <c r="AG51" s="70"/>
      <c r="AH51" s="70"/>
      <c r="AI51" s="71"/>
      <c r="AJ51" s="71"/>
      <c r="AK51" s="72"/>
      <c r="AL51" s="73">
        <v>17</v>
      </c>
      <c r="AM51" s="70"/>
      <c r="AN51" s="70"/>
      <c r="AO51" s="70"/>
      <c r="AP51" s="70"/>
      <c r="AQ51" s="71"/>
      <c r="AR51" s="71"/>
      <c r="AS51" s="72"/>
      <c r="AT51" s="243"/>
      <c r="AU51" s="244"/>
      <c r="AV51" s="244"/>
      <c r="AW51" s="244"/>
      <c r="AX51" s="244"/>
      <c r="AY51" s="245"/>
      <c r="AZ51" s="245"/>
      <c r="BA51" s="246"/>
      <c r="BB51" s="75"/>
      <c r="BC51" s="83">
        <f t="shared" si="0"/>
        <v>2</v>
      </c>
      <c r="BD51" s="84">
        <f t="shared" si="5"/>
        <v>30</v>
      </c>
      <c r="BE51" s="52">
        <v>1</v>
      </c>
      <c r="BF51" s="84">
        <f t="shared" si="6"/>
        <v>17</v>
      </c>
      <c r="BG51" s="286">
        <f t="shared" si="18"/>
        <v>0</v>
      </c>
      <c r="BH51" s="286">
        <f t="shared" si="7"/>
        <v>0</v>
      </c>
      <c r="BI51" s="88">
        <f t="shared" si="2"/>
        <v>30</v>
      </c>
      <c r="BJ51" s="83">
        <f t="shared" si="8"/>
        <v>0</v>
      </c>
      <c r="BK51" s="84">
        <f t="shared" si="9"/>
        <v>0</v>
      </c>
      <c r="BL51" s="84">
        <f t="shared" si="10"/>
        <v>0</v>
      </c>
      <c r="BM51" s="84">
        <f t="shared" si="11"/>
        <v>0</v>
      </c>
      <c r="BN51" s="84">
        <f t="shared" si="3"/>
        <v>0</v>
      </c>
      <c r="BO51" s="84">
        <f t="shared" si="12"/>
        <v>0</v>
      </c>
      <c r="BP51" s="86" t="str">
        <f t="shared" si="13"/>
        <v>-</v>
      </c>
      <c r="BQ51" s="88" t="str">
        <f t="shared" si="16"/>
        <v>-</v>
      </c>
      <c r="BR51" s="89">
        <f t="shared" si="14"/>
        <v>1</v>
      </c>
      <c r="BS51" s="68">
        <f t="shared" si="4"/>
        <v>0</v>
      </c>
      <c r="BT51" s="69">
        <f t="shared" si="15"/>
        <v>0</v>
      </c>
      <c r="BU51" s="2"/>
      <c r="BV51" s="6"/>
    </row>
    <row r="52" spans="2:74" ht="11.25">
      <c r="B52" s="6">
        <v>38</v>
      </c>
      <c r="C52" s="6" t="s">
        <v>24</v>
      </c>
      <c r="D52" s="99" t="s">
        <v>4</v>
      </c>
      <c r="E52" s="97">
        <f t="shared" si="17"/>
        <v>3</v>
      </c>
      <c r="F52" s="98">
        <v>13</v>
      </c>
      <c r="G52" s="70">
        <v>2</v>
      </c>
      <c r="H52" s="70">
        <v>0</v>
      </c>
      <c r="I52" s="70">
        <v>25</v>
      </c>
      <c r="J52" s="70">
        <v>0</v>
      </c>
      <c r="K52" s="71"/>
      <c r="L52" s="71"/>
      <c r="M52" s="72"/>
      <c r="N52" s="73"/>
      <c r="O52" s="70"/>
      <c r="P52" s="70"/>
      <c r="Q52" s="70"/>
      <c r="R52" s="70"/>
      <c r="S52" s="71"/>
      <c r="T52" s="71"/>
      <c r="U52" s="72"/>
      <c r="V52" s="73">
        <v>15</v>
      </c>
      <c r="W52" s="70">
        <v>4</v>
      </c>
      <c r="X52" s="70">
        <v>0</v>
      </c>
      <c r="Y52" s="70">
        <v>30</v>
      </c>
      <c r="Z52" s="70">
        <v>1</v>
      </c>
      <c r="AA52" s="71"/>
      <c r="AB52" s="71"/>
      <c r="AC52" s="72"/>
      <c r="AD52" s="73"/>
      <c r="AE52" s="70"/>
      <c r="AF52" s="70"/>
      <c r="AG52" s="70"/>
      <c r="AH52" s="70"/>
      <c r="AI52" s="71"/>
      <c r="AJ52" s="71"/>
      <c r="AK52" s="72"/>
      <c r="AL52" s="73">
        <v>0</v>
      </c>
      <c r="AM52" s="70">
        <v>2</v>
      </c>
      <c r="AN52" s="70">
        <v>0</v>
      </c>
      <c r="AO52" s="70">
        <v>9</v>
      </c>
      <c r="AP52" s="70">
        <v>1</v>
      </c>
      <c r="AQ52" s="71">
        <v>1</v>
      </c>
      <c r="AR52" s="71"/>
      <c r="AS52" s="72"/>
      <c r="AT52" s="243"/>
      <c r="AU52" s="244"/>
      <c r="AV52" s="244"/>
      <c r="AW52" s="244"/>
      <c r="AX52" s="244"/>
      <c r="AY52" s="245"/>
      <c r="AZ52" s="245"/>
      <c r="BA52" s="246"/>
      <c r="BB52" s="75"/>
      <c r="BC52" s="83">
        <f aca="true" t="shared" si="91" ref="BC52:BC85">COUNT(F52,N52,V52,AD52,AL52,AT52)</f>
        <v>3</v>
      </c>
      <c r="BD52" s="84">
        <f t="shared" si="5"/>
        <v>28</v>
      </c>
      <c r="BE52" s="52"/>
      <c r="BF52" s="84">
        <f t="shared" si="6"/>
        <v>15</v>
      </c>
      <c r="BG52" s="286">
        <f t="shared" si="18"/>
        <v>0</v>
      </c>
      <c r="BH52" s="286">
        <f t="shared" si="7"/>
        <v>0</v>
      </c>
      <c r="BI52" s="88">
        <f t="shared" si="2"/>
        <v>9.333333333333334</v>
      </c>
      <c r="BJ52" s="83">
        <f t="shared" si="8"/>
        <v>8</v>
      </c>
      <c r="BK52" s="84">
        <f t="shared" si="9"/>
        <v>0</v>
      </c>
      <c r="BL52" s="84">
        <f t="shared" si="10"/>
        <v>64</v>
      </c>
      <c r="BM52" s="84">
        <f t="shared" si="11"/>
        <v>2</v>
      </c>
      <c r="BN52" s="84">
        <f t="shared" si="3"/>
        <v>0</v>
      </c>
      <c r="BO52" s="84">
        <f t="shared" si="12"/>
        <v>0</v>
      </c>
      <c r="BP52" s="86">
        <f t="shared" si="13"/>
        <v>8</v>
      </c>
      <c r="BQ52" s="88">
        <f t="shared" si="16"/>
        <v>32</v>
      </c>
      <c r="BR52" s="89">
        <f t="shared" si="14"/>
        <v>1</v>
      </c>
      <c r="BS52" s="68">
        <f t="shared" si="4"/>
        <v>0</v>
      </c>
      <c r="BT52" s="69">
        <f t="shared" si="15"/>
        <v>0</v>
      </c>
      <c r="BU52" s="2"/>
      <c r="BV52" s="8"/>
    </row>
    <row r="53" spans="2:74" ht="11.25">
      <c r="B53" s="6">
        <v>39</v>
      </c>
      <c r="C53" s="6" t="s">
        <v>25</v>
      </c>
      <c r="D53" s="99" t="s">
        <v>4</v>
      </c>
      <c r="E53" s="97">
        <f t="shared" si="17"/>
        <v>2</v>
      </c>
      <c r="F53" s="98"/>
      <c r="G53" s="70"/>
      <c r="H53" s="70"/>
      <c r="I53" s="70"/>
      <c r="J53" s="70"/>
      <c r="K53" s="71"/>
      <c r="L53" s="71"/>
      <c r="M53" s="72"/>
      <c r="N53" s="73"/>
      <c r="O53" s="70"/>
      <c r="P53" s="70"/>
      <c r="Q53" s="70"/>
      <c r="R53" s="70"/>
      <c r="S53" s="71"/>
      <c r="T53" s="71"/>
      <c r="U53" s="72"/>
      <c r="V53" s="73">
        <v>0</v>
      </c>
      <c r="W53" s="70"/>
      <c r="X53" s="70"/>
      <c r="Y53" s="70"/>
      <c r="Z53" s="70"/>
      <c r="AA53" s="71">
        <v>1</v>
      </c>
      <c r="AB53" s="71">
        <v>1</v>
      </c>
      <c r="AC53" s="72"/>
      <c r="AD53" s="73"/>
      <c r="AE53" s="70"/>
      <c r="AF53" s="70"/>
      <c r="AG53" s="70"/>
      <c r="AH53" s="70"/>
      <c r="AI53" s="71"/>
      <c r="AJ53" s="71"/>
      <c r="AK53" s="72"/>
      <c r="AL53" s="73">
        <v>0</v>
      </c>
      <c r="AM53" s="70"/>
      <c r="AN53" s="70"/>
      <c r="AO53" s="70"/>
      <c r="AP53" s="70"/>
      <c r="AQ53" s="71"/>
      <c r="AR53" s="71"/>
      <c r="AS53" s="72"/>
      <c r="AT53" s="243"/>
      <c r="AU53" s="244"/>
      <c r="AV53" s="244"/>
      <c r="AW53" s="244"/>
      <c r="AX53" s="244"/>
      <c r="AY53" s="245"/>
      <c r="AZ53" s="245"/>
      <c r="BA53" s="246"/>
      <c r="BB53" s="75"/>
      <c r="BC53" s="83">
        <f t="shared" si="91"/>
        <v>2</v>
      </c>
      <c r="BD53" s="84">
        <f t="shared" si="5"/>
        <v>0</v>
      </c>
      <c r="BE53" s="52"/>
      <c r="BF53" s="84">
        <f t="shared" si="6"/>
        <v>0</v>
      </c>
      <c r="BG53" s="286">
        <f t="shared" si="18"/>
        <v>0</v>
      </c>
      <c r="BH53" s="286">
        <f t="shared" si="7"/>
        <v>0</v>
      </c>
      <c r="BI53" s="88">
        <f t="shared" si="2"/>
        <v>0</v>
      </c>
      <c r="BJ53" s="83">
        <f t="shared" si="8"/>
        <v>0</v>
      </c>
      <c r="BK53" s="84">
        <f t="shared" si="9"/>
        <v>0</v>
      </c>
      <c r="BL53" s="84">
        <f t="shared" si="10"/>
        <v>0</v>
      </c>
      <c r="BM53" s="84">
        <f t="shared" si="11"/>
        <v>0</v>
      </c>
      <c r="BN53" s="84">
        <f t="shared" si="3"/>
        <v>0</v>
      </c>
      <c r="BO53" s="84">
        <f t="shared" si="12"/>
        <v>0</v>
      </c>
      <c r="BP53" s="86" t="str">
        <f t="shared" si="13"/>
        <v>-</v>
      </c>
      <c r="BQ53" s="88" t="str">
        <f t="shared" si="16"/>
        <v>-</v>
      </c>
      <c r="BR53" s="89">
        <f t="shared" si="14"/>
        <v>1</v>
      </c>
      <c r="BS53" s="68">
        <f t="shared" si="4"/>
        <v>1</v>
      </c>
      <c r="BT53" s="69">
        <f t="shared" si="15"/>
        <v>0</v>
      </c>
      <c r="BU53" s="2"/>
      <c r="BV53" s="6"/>
    </row>
    <row r="54" spans="2:74" ht="11.25">
      <c r="B54" s="6">
        <v>40</v>
      </c>
      <c r="C54" s="6" t="s">
        <v>26</v>
      </c>
      <c r="D54" s="99" t="s">
        <v>4</v>
      </c>
      <c r="E54" s="97">
        <f t="shared" si="17"/>
        <v>5</v>
      </c>
      <c r="F54" s="98">
        <v>0</v>
      </c>
      <c r="G54" s="70">
        <v>4</v>
      </c>
      <c r="H54" s="70">
        <v>0</v>
      </c>
      <c r="I54" s="70">
        <v>20</v>
      </c>
      <c r="J54" s="70">
        <v>2</v>
      </c>
      <c r="K54" s="71">
        <v>1</v>
      </c>
      <c r="L54" s="71"/>
      <c r="M54" s="72"/>
      <c r="N54" s="73">
        <v>24</v>
      </c>
      <c r="O54" s="70">
        <v>3</v>
      </c>
      <c r="P54" s="70">
        <v>0</v>
      </c>
      <c r="Q54" s="70">
        <v>24</v>
      </c>
      <c r="R54" s="70">
        <v>0</v>
      </c>
      <c r="S54" s="71"/>
      <c r="T54" s="71"/>
      <c r="U54" s="72"/>
      <c r="V54" s="73">
        <v>1</v>
      </c>
      <c r="W54" s="70">
        <v>4</v>
      </c>
      <c r="X54" s="70">
        <v>0</v>
      </c>
      <c r="Y54" s="70">
        <v>20</v>
      </c>
      <c r="Z54" s="70">
        <v>2</v>
      </c>
      <c r="AA54" s="71"/>
      <c r="AB54" s="71"/>
      <c r="AC54" s="72"/>
      <c r="AD54" s="73">
        <v>4</v>
      </c>
      <c r="AE54" s="70">
        <v>4</v>
      </c>
      <c r="AF54" s="70">
        <v>1</v>
      </c>
      <c r="AG54" s="70">
        <v>8</v>
      </c>
      <c r="AH54" s="70">
        <v>2</v>
      </c>
      <c r="AI54" s="71">
        <v>1</v>
      </c>
      <c r="AJ54" s="71"/>
      <c r="AK54" s="72"/>
      <c r="AL54" s="73">
        <v>1</v>
      </c>
      <c r="AM54" s="70">
        <v>3</v>
      </c>
      <c r="AN54" s="70">
        <v>0</v>
      </c>
      <c r="AO54" s="70">
        <v>8</v>
      </c>
      <c r="AP54" s="70">
        <v>1</v>
      </c>
      <c r="AQ54" s="71">
        <v>1</v>
      </c>
      <c r="AR54" s="71"/>
      <c r="AS54" s="72"/>
      <c r="AT54" s="243"/>
      <c r="AU54" s="244"/>
      <c r="AV54" s="244"/>
      <c r="AW54" s="244"/>
      <c r="AX54" s="244"/>
      <c r="AY54" s="245"/>
      <c r="AZ54" s="245"/>
      <c r="BA54" s="246"/>
      <c r="BB54" s="75"/>
      <c r="BC54" s="83">
        <f t="shared" si="91"/>
        <v>5</v>
      </c>
      <c r="BD54" s="84">
        <f t="shared" si="5"/>
        <v>30</v>
      </c>
      <c r="BE54" s="52">
        <f>1+1</f>
        <v>2</v>
      </c>
      <c r="BF54" s="84">
        <f t="shared" si="6"/>
        <v>24</v>
      </c>
      <c r="BG54" s="286">
        <f t="shared" si="18"/>
        <v>0</v>
      </c>
      <c r="BH54" s="286">
        <f t="shared" si="7"/>
        <v>0</v>
      </c>
      <c r="BI54" s="88">
        <f t="shared" si="2"/>
        <v>10</v>
      </c>
      <c r="BJ54" s="83">
        <f t="shared" si="8"/>
        <v>18</v>
      </c>
      <c r="BK54" s="84">
        <f t="shared" si="9"/>
        <v>1</v>
      </c>
      <c r="BL54" s="84">
        <f t="shared" si="10"/>
        <v>80</v>
      </c>
      <c r="BM54" s="84">
        <f t="shared" si="11"/>
        <v>7</v>
      </c>
      <c r="BN54" s="84">
        <f t="shared" si="3"/>
        <v>0</v>
      </c>
      <c r="BO54" s="84">
        <f t="shared" si="12"/>
        <v>0</v>
      </c>
      <c r="BP54" s="86">
        <f t="shared" si="13"/>
        <v>4.444444444444445</v>
      </c>
      <c r="BQ54" s="88">
        <f t="shared" si="16"/>
        <v>11.428571428571429</v>
      </c>
      <c r="BR54" s="89">
        <f t="shared" si="14"/>
        <v>3</v>
      </c>
      <c r="BS54" s="68">
        <f t="shared" si="4"/>
        <v>0</v>
      </c>
      <c r="BT54" s="69">
        <f t="shared" si="15"/>
        <v>0</v>
      </c>
      <c r="BU54" s="2"/>
      <c r="BV54" s="6" t="s">
        <v>154</v>
      </c>
    </row>
    <row r="55" spans="2:74" ht="11.25">
      <c r="B55" s="6">
        <v>41</v>
      </c>
      <c r="C55" s="6" t="s">
        <v>27</v>
      </c>
      <c r="D55" s="99" t="s">
        <v>4</v>
      </c>
      <c r="E55" s="97">
        <f t="shared" si="17"/>
        <v>2</v>
      </c>
      <c r="F55" s="98" t="s">
        <v>21</v>
      </c>
      <c r="G55" s="70">
        <v>3</v>
      </c>
      <c r="H55" s="70">
        <v>0</v>
      </c>
      <c r="I55" s="70">
        <v>27</v>
      </c>
      <c r="J55" s="70">
        <v>1</v>
      </c>
      <c r="K55" s="71">
        <v>1</v>
      </c>
      <c r="L55" s="71"/>
      <c r="M55" s="72"/>
      <c r="N55" s="73"/>
      <c r="O55" s="70"/>
      <c r="P55" s="70"/>
      <c r="Q55" s="70"/>
      <c r="R55" s="70"/>
      <c r="S55" s="71"/>
      <c r="T55" s="71"/>
      <c r="U55" s="72"/>
      <c r="V55" s="73"/>
      <c r="W55" s="70"/>
      <c r="X55" s="70"/>
      <c r="Y55" s="70"/>
      <c r="Z55" s="70"/>
      <c r="AA55" s="71"/>
      <c r="AB55" s="71"/>
      <c r="AC55" s="72"/>
      <c r="AD55" s="73"/>
      <c r="AE55" s="70"/>
      <c r="AF55" s="70"/>
      <c r="AG55" s="70"/>
      <c r="AH55" s="70"/>
      <c r="AI55" s="71"/>
      <c r="AJ55" s="71"/>
      <c r="AK55" s="72"/>
      <c r="AL55" s="73">
        <v>19</v>
      </c>
      <c r="AM55" s="70">
        <v>3</v>
      </c>
      <c r="AN55" s="70">
        <v>0</v>
      </c>
      <c r="AO55" s="70">
        <v>30</v>
      </c>
      <c r="AP55" s="70">
        <v>0</v>
      </c>
      <c r="AQ55" s="71"/>
      <c r="AR55" s="71"/>
      <c r="AS55" s="72"/>
      <c r="AT55" s="243"/>
      <c r="AU55" s="244"/>
      <c r="AV55" s="244"/>
      <c r="AW55" s="244"/>
      <c r="AX55" s="244"/>
      <c r="AY55" s="245"/>
      <c r="AZ55" s="245"/>
      <c r="BA55" s="246"/>
      <c r="BB55" s="75"/>
      <c r="BC55" s="83">
        <f t="shared" si="91"/>
        <v>1</v>
      </c>
      <c r="BD55" s="84">
        <f t="shared" si="5"/>
        <v>19</v>
      </c>
      <c r="BE55" s="52"/>
      <c r="BF55" s="84">
        <f t="shared" si="6"/>
        <v>19</v>
      </c>
      <c r="BG55" s="286">
        <f t="shared" si="18"/>
        <v>0</v>
      </c>
      <c r="BH55" s="286">
        <f t="shared" si="7"/>
        <v>0</v>
      </c>
      <c r="BI55" s="88">
        <f t="shared" si="2"/>
        <v>19</v>
      </c>
      <c r="BJ55" s="83">
        <f t="shared" si="8"/>
        <v>6</v>
      </c>
      <c r="BK55" s="84">
        <f t="shared" si="9"/>
        <v>0</v>
      </c>
      <c r="BL55" s="84">
        <f t="shared" si="10"/>
        <v>57</v>
      </c>
      <c r="BM55" s="84">
        <f t="shared" si="11"/>
        <v>1</v>
      </c>
      <c r="BN55" s="84">
        <f t="shared" si="3"/>
        <v>0</v>
      </c>
      <c r="BO55" s="84">
        <f t="shared" si="12"/>
        <v>0</v>
      </c>
      <c r="BP55" s="86">
        <f t="shared" si="13"/>
        <v>9.5</v>
      </c>
      <c r="BQ55" s="88">
        <f t="shared" si="16"/>
        <v>57</v>
      </c>
      <c r="BR55" s="89">
        <f t="shared" si="14"/>
        <v>1</v>
      </c>
      <c r="BS55" s="68">
        <f t="shared" si="4"/>
        <v>0</v>
      </c>
      <c r="BT55" s="69">
        <f t="shared" si="15"/>
        <v>0</v>
      </c>
      <c r="BU55" s="2"/>
      <c r="BV55" s="6"/>
    </row>
    <row r="56" spans="2:74" ht="11.25">
      <c r="B56" s="6">
        <v>42</v>
      </c>
      <c r="C56" s="6" t="s">
        <v>28</v>
      </c>
      <c r="D56" s="99" t="s">
        <v>4</v>
      </c>
      <c r="E56" s="97">
        <f t="shared" si="17"/>
        <v>1</v>
      </c>
      <c r="F56" s="98"/>
      <c r="G56" s="70"/>
      <c r="H56" s="70"/>
      <c r="I56" s="70"/>
      <c r="J56" s="70"/>
      <c r="K56" s="71"/>
      <c r="L56" s="71"/>
      <c r="M56" s="72"/>
      <c r="N56" s="73"/>
      <c r="O56" s="70"/>
      <c r="P56" s="70"/>
      <c r="Q56" s="70"/>
      <c r="R56" s="70"/>
      <c r="S56" s="71"/>
      <c r="T56" s="71"/>
      <c r="U56" s="72"/>
      <c r="V56" s="73"/>
      <c r="W56" s="70"/>
      <c r="X56" s="70"/>
      <c r="Y56" s="70"/>
      <c r="Z56" s="70"/>
      <c r="AA56" s="71"/>
      <c r="AB56" s="71"/>
      <c r="AC56" s="72"/>
      <c r="AD56" s="73"/>
      <c r="AE56" s="70"/>
      <c r="AF56" s="70"/>
      <c r="AG56" s="70"/>
      <c r="AH56" s="70"/>
      <c r="AI56" s="71"/>
      <c r="AJ56" s="71"/>
      <c r="AK56" s="72"/>
      <c r="AL56" s="73">
        <v>4</v>
      </c>
      <c r="AM56" s="70"/>
      <c r="AN56" s="70"/>
      <c r="AO56" s="70"/>
      <c r="AP56" s="70"/>
      <c r="AQ56" s="71"/>
      <c r="AR56" s="71"/>
      <c r="AS56" s="72"/>
      <c r="AT56" s="243"/>
      <c r="AU56" s="244"/>
      <c r="AV56" s="244"/>
      <c r="AW56" s="244"/>
      <c r="AX56" s="244"/>
      <c r="AY56" s="245"/>
      <c r="AZ56" s="245"/>
      <c r="BA56" s="246"/>
      <c r="BB56" s="75"/>
      <c r="BC56" s="83">
        <f t="shared" si="91"/>
        <v>1</v>
      </c>
      <c r="BD56" s="84">
        <f t="shared" si="5"/>
        <v>4</v>
      </c>
      <c r="BE56" s="52"/>
      <c r="BF56" s="84">
        <f t="shared" si="6"/>
        <v>4</v>
      </c>
      <c r="BG56" s="286">
        <f t="shared" si="18"/>
        <v>0</v>
      </c>
      <c r="BH56" s="286">
        <f t="shared" si="7"/>
        <v>0</v>
      </c>
      <c r="BI56" s="88">
        <f t="shared" si="2"/>
        <v>4</v>
      </c>
      <c r="BJ56" s="83">
        <f t="shared" si="8"/>
        <v>0</v>
      </c>
      <c r="BK56" s="84">
        <f t="shared" si="9"/>
        <v>0</v>
      </c>
      <c r="BL56" s="84">
        <f t="shared" si="10"/>
        <v>0</v>
      </c>
      <c r="BM56" s="84">
        <f t="shared" si="11"/>
        <v>0</v>
      </c>
      <c r="BN56" s="84">
        <f t="shared" si="3"/>
        <v>0</v>
      </c>
      <c r="BO56" s="84">
        <f t="shared" si="12"/>
        <v>0</v>
      </c>
      <c r="BP56" s="86" t="str">
        <f t="shared" si="13"/>
        <v>-</v>
      </c>
      <c r="BQ56" s="88" t="str">
        <f t="shared" si="16"/>
        <v>-</v>
      </c>
      <c r="BR56" s="89">
        <f t="shared" si="14"/>
        <v>0</v>
      </c>
      <c r="BS56" s="68">
        <f t="shared" si="4"/>
        <v>0</v>
      </c>
      <c r="BT56" s="69">
        <f t="shared" si="15"/>
        <v>0</v>
      </c>
      <c r="BU56" s="2"/>
      <c r="BV56" s="6"/>
    </row>
    <row r="57" spans="2:74" ht="11.25">
      <c r="B57" s="6">
        <v>43</v>
      </c>
      <c r="C57" s="6" t="s">
        <v>29</v>
      </c>
      <c r="D57" s="99" t="s">
        <v>4</v>
      </c>
      <c r="E57" s="97">
        <f t="shared" si="17"/>
        <v>1</v>
      </c>
      <c r="F57" s="98"/>
      <c r="G57" s="70"/>
      <c r="H57" s="70"/>
      <c r="I57" s="70"/>
      <c r="J57" s="70"/>
      <c r="K57" s="71"/>
      <c r="L57" s="71"/>
      <c r="M57" s="72"/>
      <c r="N57" s="73"/>
      <c r="O57" s="70"/>
      <c r="P57" s="70"/>
      <c r="Q57" s="70"/>
      <c r="R57" s="70"/>
      <c r="S57" s="71"/>
      <c r="T57" s="71"/>
      <c r="U57" s="72"/>
      <c r="V57" s="73"/>
      <c r="W57" s="70"/>
      <c r="X57" s="70"/>
      <c r="Y57" s="70"/>
      <c r="Z57" s="70"/>
      <c r="AA57" s="71"/>
      <c r="AB57" s="71"/>
      <c r="AC57" s="72"/>
      <c r="AD57" s="73"/>
      <c r="AE57" s="70"/>
      <c r="AF57" s="70"/>
      <c r="AG57" s="70"/>
      <c r="AH57" s="70"/>
      <c r="AI57" s="71"/>
      <c r="AJ57" s="71"/>
      <c r="AK57" s="72"/>
      <c r="AL57" s="73">
        <v>0</v>
      </c>
      <c r="AM57" s="70"/>
      <c r="AN57" s="70"/>
      <c r="AO57" s="70"/>
      <c r="AP57" s="70"/>
      <c r="AQ57" s="71"/>
      <c r="AR57" s="71"/>
      <c r="AS57" s="72"/>
      <c r="AT57" s="243"/>
      <c r="AU57" s="244"/>
      <c r="AV57" s="244"/>
      <c r="AW57" s="244"/>
      <c r="AX57" s="244"/>
      <c r="AY57" s="245"/>
      <c r="AZ57" s="245"/>
      <c r="BA57" s="246"/>
      <c r="BB57" s="75"/>
      <c r="BC57" s="83">
        <f t="shared" si="91"/>
        <v>1</v>
      </c>
      <c r="BD57" s="84">
        <f t="shared" si="5"/>
        <v>0</v>
      </c>
      <c r="BE57" s="52"/>
      <c r="BF57" s="84">
        <f t="shared" si="6"/>
        <v>0</v>
      </c>
      <c r="BG57" s="286">
        <f t="shared" si="18"/>
        <v>0</v>
      </c>
      <c r="BH57" s="286">
        <f t="shared" si="7"/>
        <v>0</v>
      </c>
      <c r="BI57" s="88">
        <f t="shared" si="2"/>
        <v>0</v>
      </c>
      <c r="BJ57" s="83">
        <f t="shared" si="8"/>
        <v>0</v>
      </c>
      <c r="BK57" s="84">
        <f t="shared" si="9"/>
        <v>0</v>
      </c>
      <c r="BL57" s="84">
        <f t="shared" si="10"/>
        <v>0</v>
      </c>
      <c r="BM57" s="84">
        <f t="shared" si="11"/>
        <v>0</v>
      </c>
      <c r="BN57" s="84">
        <f t="shared" si="3"/>
        <v>0</v>
      </c>
      <c r="BO57" s="84">
        <f t="shared" si="12"/>
        <v>0</v>
      </c>
      <c r="BP57" s="86" t="str">
        <f t="shared" si="13"/>
        <v>-</v>
      </c>
      <c r="BQ57" s="88" t="str">
        <f t="shared" si="16"/>
        <v>-</v>
      </c>
      <c r="BR57" s="89">
        <f t="shared" si="14"/>
        <v>0</v>
      </c>
      <c r="BS57" s="68">
        <f t="shared" si="4"/>
        <v>0</v>
      </c>
      <c r="BT57" s="69">
        <f t="shared" si="15"/>
        <v>0</v>
      </c>
      <c r="BU57" s="2"/>
      <c r="BV57" s="6"/>
    </row>
    <row r="58" spans="2:74" ht="11.25">
      <c r="B58" s="6">
        <v>44</v>
      </c>
      <c r="C58" s="6" t="s">
        <v>30</v>
      </c>
      <c r="D58" s="99" t="s">
        <v>4</v>
      </c>
      <c r="E58" s="97">
        <f t="shared" si="17"/>
        <v>1</v>
      </c>
      <c r="F58" s="98"/>
      <c r="G58" s="70"/>
      <c r="H58" s="70"/>
      <c r="I58" s="70"/>
      <c r="J58" s="70"/>
      <c r="K58" s="71"/>
      <c r="L58" s="71"/>
      <c r="M58" s="72"/>
      <c r="N58" s="73"/>
      <c r="O58" s="70"/>
      <c r="P58" s="70"/>
      <c r="Q58" s="70"/>
      <c r="R58" s="70"/>
      <c r="S58" s="71"/>
      <c r="T58" s="71"/>
      <c r="U58" s="72"/>
      <c r="V58" s="73"/>
      <c r="W58" s="70"/>
      <c r="X58" s="70"/>
      <c r="Y58" s="70"/>
      <c r="Z58" s="70"/>
      <c r="AA58" s="71"/>
      <c r="AB58" s="71"/>
      <c r="AC58" s="72"/>
      <c r="AD58" s="73"/>
      <c r="AE58" s="70"/>
      <c r="AF58" s="70"/>
      <c r="AG58" s="70"/>
      <c r="AH58" s="70"/>
      <c r="AI58" s="71"/>
      <c r="AJ58" s="71"/>
      <c r="AK58" s="72"/>
      <c r="AL58" s="73">
        <v>1</v>
      </c>
      <c r="AM58" s="70"/>
      <c r="AN58" s="70"/>
      <c r="AO58" s="70"/>
      <c r="AP58" s="70"/>
      <c r="AQ58" s="71"/>
      <c r="AR58" s="71"/>
      <c r="AS58" s="72"/>
      <c r="AT58" s="243"/>
      <c r="AU58" s="244"/>
      <c r="AV58" s="244"/>
      <c r="AW58" s="244"/>
      <c r="AX58" s="244"/>
      <c r="AY58" s="245"/>
      <c r="AZ58" s="245"/>
      <c r="BA58" s="246"/>
      <c r="BB58" s="75"/>
      <c r="BC58" s="83">
        <f t="shared" si="91"/>
        <v>1</v>
      </c>
      <c r="BD58" s="84">
        <f t="shared" si="5"/>
        <v>1</v>
      </c>
      <c r="BE58" s="52">
        <v>1</v>
      </c>
      <c r="BF58" s="84">
        <f t="shared" si="6"/>
        <v>1</v>
      </c>
      <c r="BG58" s="286">
        <f t="shared" si="18"/>
        <v>0</v>
      </c>
      <c r="BH58" s="286">
        <f t="shared" si="7"/>
        <v>0</v>
      </c>
      <c r="BI58" s="88" t="str">
        <f t="shared" si="2"/>
        <v>-</v>
      </c>
      <c r="BJ58" s="83">
        <f t="shared" si="8"/>
        <v>0</v>
      </c>
      <c r="BK58" s="84">
        <f t="shared" si="9"/>
        <v>0</v>
      </c>
      <c r="BL58" s="84">
        <f t="shared" si="10"/>
        <v>0</v>
      </c>
      <c r="BM58" s="84">
        <f t="shared" si="11"/>
        <v>0</v>
      </c>
      <c r="BN58" s="84">
        <f t="shared" si="3"/>
        <v>0</v>
      </c>
      <c r="BO58" s="84">
        <f t="shared" si="12"/>
        <v>0</v>
      </c>
      <c r="BP58" s="86" t="str">
        <f t="shared" si="13"/>
        <v>-</v>
      </c>
      <c r="BQ58" s="88" t="str">
        <f t="shared" si="16"/>
        <v>-</v>
      </c>
      <c r="BR58" s="89">
        <f t="shared" si="14"/>
        <v>0</v>
      </c>
      <c r="BS58" s="68">
        <f t="shared" si="4"/>
        <v>0</v>
      </c>
      <c r="BT58" s="69">
        <f t="shared" si="15"/>
        <v>0</v>
      </c>
      <c r="BU58" s="2"/>
      <c r="BV58" s="6"/>
    </row>
    <row r="59" spans="2:74" ht="11.25">
      <c r="B59" s="6">
        <v>45</v>
      </c>
      <c r="C59" s="6" t="s">
        <v>31</v>
      </c>
      <c r="D59" s="99" t="s">
        <v>4</v>
      </c>
      <c r="E59" s="97">
        <f t="shared" si="17"/>
        <v>3</v>
      </c>
      <c r="F59" s="98"/>
      <c r="G59" s="70"/>
      <c r="H59" s="70"/>
      <c r="I59" s="70"/>
      <c r="J59" s="70"/>
      <c r="K59" s="71"/>
      <c r="L59" s="71"/>
      <c r="M59" s="72"/>
      <c r="N59" s="73">
        <v>0</v>
      </c>
      <c r="O59" s="70"/>
      <c r="P59" s="70"/>
      <c r="Q59" s="70"/>
      <c r="R59" s="70"/>
      <c r="S59" s="71"/>
      <c r="T59" s="71"/>
      <c r="U59" s="72"/>
      <c r="V59" s="73"/>
      <c r="W59" s="70"/>
      <c r="X59" s="70"/>
      <c r="Y59" s="70"/>
      <c r="Z59" s="70"/>
      <c r="AA59" s="71"/>
      <c r="AB59" s="71"/>
      <c r="AC59" s="72"/>
      <c r="AD59" s="73">
        <v>0</v>
      </c>
      <c r="AE59" s="70">
        <v>1.4</v>
      </c>
      <c r="AF59" s="70">
        <v>0</v>
      </c>
      <c r="AG59" s="70">
        <v>7</v>
      </c>
      <c r="AH59" s="70">
        <v>1</v>
      </c>
      <c r="AI59" s="71"/>
      <c r="AJ59" s="71"/>
      <c r="AK59" s="72"/>
      <c r="AL59" s="73" t="s">
        <v>21</v>
      </c>
      <c r="AM59" s="70"/>
      <c r="AN59" s="70"/>
      <c r="AO59" s="70"/>
      <c r="AP59" s="70"/>
      <c r="AQ59" s="71"/>
      <c r="AR59" s="71"/>
      <c r="AS59" s="72"/>
      <c r="AT59" s="243"/>
      <c r="AU59" s="244"/>
      <c r="AV59" s="244"/>
      <c r="AW59" s="244"/>
      <c r="AX59" s="244"/>
      <c r="AY59" s="245"/>
      <c r="AZ59" s="245"/>
      <c r="BA59" s="246"/>
      <c r="BB59" s="75"/>
      <c r="BC59" s="83">
        <f t="shared" si="91"/>
        <v>2</v>
      </c>
      <c r="BD59" s="84">
        <f t="shared" si="5"/>
        <v>0</v>
      </c>
      <c r="BE59" s="52"/>
      <c r="BF59" s="84">
        <f t="shared" si="6"/>
        <v>0</v>
      </c>
      <c r="BG59" s="286">
        <f t="shared" si="18"/>
        <v>0</v>
      </c>
      <c r="BH59" s="286">
        <f t="shared" si="7"/>
        <v>0</v>
      </c>
      <c r="BI59" s="88">
        <f t="shared" si="2"/>
        <v>0</v>
      </c>
      <c r="BJ59" s="83">
        <f t="shared" si="8"/>
        <v>1.4</v>
      </c>
      <c r="BK59" s="84">
        <f t="shared" si="9"/>
        <v>0</v>
      </c>
      <c r="BL59" s="84">
        <f t="shared" si="10"/>
        <v>7</v>
      </c>
      <c r="BM59" s="84">
        <f t="shared" si="11"/>
        <v>1</v>
      </c>
      <c r="BN59" s="84">
        <f t="shared" si="3"/>
        <v>0</v>
      </c>
      <c r="BO59" s="84">
        <f t="shared" si="12"/>
        <v>0</v>
      </c>
      <c r="BP59" s="86">
        <f t="shared" si="13"/>
        <v>5</v>
      </c>
      <c r="BQ59" s="88">
        <f t="shared" si="16"/>
        <v>7</v>
      </c>
      <c r="BR59" s="89">
        <f t="shared" si="14"/>
        <v>0</v>
      </c>
      <c r="BS59" s="68">
        <f t="shared" si="4"/>
        <v>0</v>
      </c>
      <c r="BT59" s="69">
        <f t="shared" si="15"/>
        <v>0</v>
      </c>
      <c r="BU59" s="2"/>
      <c r="BV59" s="6"/>
    </row>
    <row r="60" spans="2:74" ht="11.25">
      <c r="B60" s="6">
        <v>46</v>
      </c>
      <c r="C60" s="6" t="s">
        <v>111</v>
      </c>
      <c r="D60" s="99" t="s">
        <v>4</v>
      </c>
      <c r="E60" s="97">
        <f t="shared" si="17"/>
        <v>2</v>
      </c>
      <c r="F60" s="98"/>
      <c r="G60" s="70"/>
      <c r="H60" s="70"/>
      <c r="I60" s="70"/>
      <c r="J60" s="70"/>
      <c r="K60" s="71"/>
      <c r="L60" s="71"/>
      <c r="M60" s="72"/>
      <c r="N60" s="73" t="s">
        <v>21</v>
      </c>
      <c r="O60" s="70">
        <v>2</v>
      </c>
      <c r="P60" s="70">
        <v>0</v>
      </c>
      <c r="Q60" s="70">
        <v>20</v>
      </c>
      <c r="R60" s="70">
        <v>1</v>
      </c>
      <c r="S60" s="71"/>
      <c r="T60" s="71"/>
      <c r="U60" s="72"/>
      <c r="V60" s="73"/>
      <c r="W60" s="70"/>
      <c r="X60" s="70"/>
      <c r="Y60" s="70"/>
      <c r="Z60" s="70"/>
      <c r="AA60" s="71"/>
      <c r="AB60" s="71"/>
      <c r="AC60" s="72"/>
      <c r="AD60" s="73"/>
      <c r="AE60" s="70"/>
      <c r="AF60" s="70"/>
      <c r="AG60" s="70"/>
      <c r="AH60" s="70"/>
      <c r="AI60" s="71"/>
      <c r="AJ60" s="71"/>
      <c r="AK60" s="72"/>
      <c r="AL60" s="73" t="s">
        <v>21</v>
      </c>
      <c r="AM60" s="70">
        <v>0.2</v>
      </c>
      <c r="AN60" s="70">
        <v>0</v>
      </c>
      <c r="AO60" s="70">
        <v>3</v>
      </c>
      <c r="AP60" s="70">
        <v>0</v>
      </c>
      <c r="AQ60" s="71"/>
      <c r="AR60" s="71"/>
      <c r="AS60" s="72"/>
      <c r="AT60" s="243"/>
      <c r="AU60" s="244"/>
      <c r="AV60" s="244"/>
      <c r="AW60" s="244"/>
      <c r="AX60" s="244"/>
      <c r="AY60" s="245"/>
      <c r="AZ60" s="245"/>
      <c r="BA60" s="246"/>
      <c r="BB60" s="75"/>
      <c r="BC60" s="83">
        <f t="shared" si="91"/>
        <v>0</v>
      </c>
      <c r="BD60" s="84">
        <f t="shared" si="5"/>
        <v>0</v>
      </c>
      <c r="BE60" s="52"/>
      <c r="BF60" s="84">
        <f t="shared" si="6"/>
        <v>0</v>
      </c>
      <c r="BG60" s="286">
        <f t="shared" si="18"/>
        <v>0</v>
      </c>
      <c r="BH60" s="286">
        <f t="shared" si="7"/>
        <v>0</v>
      </c>
      <c r="BI60" s="88" t="str">
        <f t="shared" si="2"/>
        <v>-</v>
      </c>
      <c r="BJ60" s="83">
        <f t="shared" si="8"/>
        <v>2.2</v>
      </c>
      <c r="BK60" s="84">
        <f t="shared" si="9"/>
        <v>0</v>
      </c>
      <c r="BL60" s="84">
        <f t="shared" si="10"/>
        <v>23</v>
      </c>
      <c r="BM60" s="84">
        <f t="shared" si="11"/>
        <v>1</v>
      </c>
      <c r="BN60" s="84">
        <f t="shared" si="3"/>
        <v>0</v>
      </c>
      <c r="BO60" s="84">
        <f t="shared" si="12"/>
        <v>0</v>
      </c>
      <c r="BP60" s="86">
        <f t="shared" si="13"/>
        <v>10.454545454545453</v>
      </c>
      <c r="BQ60" s="88">
        <f t="shared" si="16"/>
        <v>23</v>
      </c>
      <c r="BR60" s="89">
        <f t="shared" si="14"/>
        <v>0</v>
      </c>
      <c r="BS60" s="68">
        <f t="shared" si="4"/>
        <v>0</v>
      </c>
      <c r="BT60" s="69">
        <f t="shared" si="15"/>
        <v>0</v>
      </c>
      <c r="BU60" s="2"/>
      <c r="BV60" s="6"/>
    </row>
    <row r="61" spans="2:74" ht="11.25">
      <c r="B61" s="6">
        <v>47</v>
      </c>
      <c r="C61" s="6" t="s">
        <v>50</v>
      </c>
      <c r="D61" s="99" t="s">
        <v>4</v>
      </c>
      <c r="E61" s="97">
        <f t="shared" si="17"/>
        <v>3</v>
      </c>
      <c r="F61" s="98"/>
      <c r="G61" s="70"/>
      <c r="H61" s="70"/>
      <c r="I61" s="70"/>
      <c r="J61" s="70"/>
      <c r="K61" s="71"/>
      <c r="L61" s="71"/>
      <c r="M61" s="72"/>
      <c r="N61" s="73" t="s">
        <v>21</v>
      </c>
      <c r="O61" s="70">
        <v>1.5</v>
      </c>
      <c r="P61" s="70">
        <v>0</v>
      </c>
      <c r="Q61" s="70">
        <v>25</v>
      </c>
      <c r="R61" s="70">
        <v>0</v>
      </c>
      <c r="S61" s="71"/>
      <c r="T61" s="71"/>
      <c r="U61" s="72"/>
      <c r="V61" s="73">
        <v>5</v>
      </c>
      <c r="W61" s="70">
        <v>2</v>
      </c>
      <c r="X61" s="70">
        <v>0</v>
      </c>
      <c r="Y61" s="70">
        <v>34</v>
      </c>
      <c r="Z61" s="70">
        <v>0</v>
      </c>
      <c r="AA61" s="71"/>
      <c r="AB61" s="71"/>
      <c r="AC61" s="72"/>
      <c r="AD61" s="73"/>
      <c r="AE61" s="70"/>
      <c r="AF61" s="70"/>
      <c r="AG61" s="70"/>
      <c r="AH61" s="70"/>
      <c r="AI61" s="71"/>
      <c r="AJ61" s="71"/>
      <c r="AK61" s="72"/>
      <c r="AL61" s="73" t="s">
        <v>21</v>
      </c>
      <c r="AM61" s="70">
        <v>2</v>
      </c>
      <c r="AN61" s="70">
        <v>0</v>
      </c>
      <c r="AO61" s="70">
        <v>14</v>
      </c>
      <c r="AP61" s="70">
        <v>0</v>
      </c>
      <c r="AQ61" s="71"/>
      <c r="AR61" s="71"/>
      <c r="AS61" s="72"/>
      <c r="AT61" s="243"/>
      <c r="AU61" s="244"/>
      <c r="AV61" s="244"/>
      <c r="AW61" s="244"/>
      <c r="AX61" s="244"/>
      <c r="AY61" s="245"/>
      <c r="AZ61" s="245"/>
      <c r="BA61" s="246"/>
      <c r="BB61" s="75"/>
      <c r="BC61" s="83">
        <f t="shared" si="91"/>
        <v>1</v>
      </c>
      <c r="BD61" s="84">
        <f t="shared" si="5"/>
        <v>5</v>
      </c>
      <c r="BE61" s="52"/>
      <c r="BF61" s="84">
        <f t="shared" si="6"/>
        <v>5</v>
      </c>
      <c r="BG61" s="286">
        <f t="shared" si="18"/>
        <v>0</v>
      </c>
      <c r="BH61" s="286">
        <f t="shared" si="7"/>
        <v>0</v>
      </c>
      <c r="BI61" s="88">
        <f t="shared" si="2"/>
        <v>5</v>
      </c>
      <c r="BJ61" s="83">
        <f t="shared" si="8"/>
        <v>5.5</v>
      </c>
      <c r="BK61" s="84">
        <f t="shared" si="9"/>
        <v>0</v>
      </c>
      <c r="BL61" s="84">
        <f t="shared" si="10"/>
        <v>73</v>
      </c>
      <c r="BM61" s="84">
        <f t="shared" si="11"/>
        <v>0</v>
      </c>
      <c r="BN61" s="84">
        <f t="shared" si="3"/>
        <v>0</v>
      </c>
      <c r="BO61" s="84">
        <f t="shared" si="12"/>
        <v>0</v>
      </c>
      <c r="BP61" s="86">
        <f t="shared" si="13"/>
        <v>13.272727272727273</v>
      </c>
      <c r="BQ61" s="88" t="str">
        <f t="shared" si="16"/>
        <v>-</v>
      </c>
      <c r="BR61" s="89">
        <f t="shared" si="14"/>
        <v>0</v>
      </c>
      <c r="BS61" s="68">
        <f t="shared" si="4"/>
        <v>0</v>
      </c>
      <c r="BT61" s="69">
        <f t="shared" si="15"/>
        <v>0</v>
      </c>
      <c r="BU61" s="2"/>
      <c r="BV61" s="6"/>
    </row>
    <row r="62" spans="2:74" ht="11.25">
      <c r="B62" s="6">
        <v>48</v>
      </c>
      <c r="C62" s="6" t="s">
        <v>45</v>
      </c>
      <c r="D62" s="99" t="s">
        <v>4</v>
      </c>
      <c r="E62" s="97">
        <f t="shared" si="17"/>
        <v>4</v>
      </c>
      <c r="F62" s="98" t="s">
        <v>21</v>
      </c>
      <c r="G62" s="70">
        <v>1</v>
      </c>
      <c r="H62" s="70">
        <v>0</v>
      </c>
      <c r="I62" s="70">
        <v>8</v>
      </c>
      <c r="J62" s="70">
        <v>0</v>
      </c>
      <c r="K62" s="71"/>
      <c r="L62" s="71">
        <v>1</v>
      </c>
      <c r="M62" s="72"/>
      <c r="N62" s="73">
        <v>6</v>
      </c>
      <c r="O62" s="70"/>
      <c r="P62" s="70"/>
      <c r="Q62" s="70"/>
      <c r="R62" s="70"/>
      <c r="S62" s="71"/>
      <c r="T62" s="71"/>
      <c r="U62" s="72"/>
      <c r="V62" s="73">
        <v>18</v>
      </c>
      <c r="W62" s="70"/>
      <c r="X62" s="70"/>
      <c r="Y62" s="70"/>
      <c r="Z62" s="70"/>
      <c r="AA62" s="71">
        <v>1</v>
      </c>
      <c r="AB62" s="71"/>
      <c r="AC62" s="72"/>
      <c r="AD62" s="73">
        <v>4</v>
      </c>
      <c r="AE62" s="70"/>
      <c r="AF62" s="70"/>
      <c r="AG62" s="70"/>
      <c r="AH62" s="70"/>
      <c r="AI62" s="71"/>
      <c r="AJ62" s="71"/>
      <c r="AK62" s="72"/>
      <c r="AL62" s="73"/>
      <c r="AM62" s="70"/>
      <c r="AN62" s="70"/>
      <c r="AO62" s="70"/>
      <c r="AP62" s="70"/>
      <c r="AQ62" s="71"/>
      <c r="AR62" s="71"/>
      <c r="AS62" s="72"/>
      <c r="AT62" s="243"/>
      <c r="AU62" s="244"/>
      <c r="AV62" s="244"/>
      <c r="AW62" s="244"/>
      <c r="AX62" s="244"/>
      <c r="AY62" s="245"/>
      <c r="AZ62" s="245"/>
      <c r="BA62" s="246"/>
      <c r="BB62" s="75"/>
      <c r="BC62" s="83">
        <f t="shared" si="91"/>
        <v>3</v>
      </c>
      <c r="BD62" s="84">
        <f t="shared" si="5"/>
        <v>28</v>
      </c>
      <c r="BE62" s="52"/>
      <c r="BF62" s="84">
        <f t="shared" si="6"/>
        <v>18</v>
      </c>
      <c r="BG62" s="286">
        <f t="shared" si="18"/>
        <v>0</v>
      </c>
      <c r="BH62" s="286">
        <f t="shared" si="7"/>
        <v>0</v>
      </c>
      <c r="BI62" s="88">
        <f t="shared" si="2"/>
        <v>9.333333333333334</v>
      </c>
      <c r="BJ62" s="83">
        <f t="shared" si="8"/>
        <v>1</v>
      </c>
      <c r="BK62" s="84">
        <f t="shared" si="9"/>
        <v>0</v>
      </c>
      <c r="BL62" s="84">
        <f t="shared" si="10"/>
        <v>8</v>
      </c>
      <c r="BM62" s="84">
        <f t="shared" si="11"/>
        <v>0</v>
      </c>
      <c r="BN62" s="84">
        <f t="shared" si="3"/>
        <v>0</v>
      </c>
      <c r="BO62" s="84">
        <f t="shared" si="12"/>
        <v>0</v>
      </c>
      <c r="BP62" s="86">
        <f t="shared" si="13"/>
        <v>8</v>
      </c>
      <c r="BQ62" s="88" t="str">
        <f t="shared" si="16"/>
        <v>-</v>
      </c>
      <c r="BR62" s="89">
        <f t="shared" si="14"/>
        <v>1</v>
      </c>
      <c r="BS62" s="68">
        <f t="shared" si="4"/>
        <v>1</v>
      </c>
      <c r="BT62" s="69">
        <f t="shared" si="15"/>
        <v>0</v>
      </c>
      <c r="BU62" s="2"/>
      <c r="BV62" s="6"/>
    </row>
    <row r="63" spans="2:74" ht="11.25">
      <c r="B63" s="6">
        <v>49</v>
      </c>
      <c r="C63" s="6" t="s">
        <v>87</v>
      </c>
      <c r="D63" s="99" t="s">
        <v>4</v>
      </c>
      <c r="E63" s="97">
        <f t="shared" si="17"/>
        <v>4</v>
      </c>
      <c r="F63" s="98">
        <v>53</v>
      </c>
      <c r="G63" s="70">
        <v>3</v>
      </c>
      <c r="H63" s="70">
        <v>0</v>
      </c>
      <c r="I63" s="70">
        <v>9</v>
      </c>
      <c r="J63" s="70">
        <v>0</v>
      </c>
      <c r="K63" s="71"/>
      <c r="L63" s="71"/>
      <c r="M63" s="72"/>
      <c r="N63" s="73">
        <v>6</v>
      </c>
      <c r="O63" s="70">
        <v>3</v>
      </c>
      <c r="P63" s="70">
        <v>0</v>
      </c>
      <c r="Q63" s="70">
        <v>31</v>
      </c>
      <c r="R63" s="70">
        <v>0</v>
      </c>
      <c r="S63" s="71"/>
      <c r="T63" s="71"/>
      <c r="U63" s="72"/>
      <c r="V63" s="73">
        <v>10</v>
      </c>
      <c r="W63" s="70">
        <v>4</v>
      </c>
      <c r="X63" s="70">
        <v>0</v>
      </c>
      <c r="Y63" s="70">
        <v>33</v>
      </c>
      <c r="Z63" s="70">
        <v>2</v>
      </c>
      <c r="AA63" s="71">
        <v>1</v>
      </c>
      <c r="AB63" s="71">
        <v>1</v>
      </c>
      <c r="AC63" s="72"/>
      <c r="AD63" s="73">
        <v>46</v>
      </c>
      <c r="AE63" s="70">
        <v>2</v>
      </c>
      <c r="AF63" s="70">
        <v>0</v>
      </c>
      <c r="AG63" s="70">
        <v>5</v>
      </c>
      <c r="AH63" s="70">
        <v>1</v>
      </c>
      <c r="AI63" s="71">
        <v>1</v>
      </c>
      <c r="AJ63" s="71"/>
      <c r="AK63" s="72"/>
      <c r="AL63" s="73"/>
      <c r="AM63" s="70"/>
      <c r="AN63" s="70"/>
      <c r="AO63" s="70"/>
      <c r="AP63" s="70"/>
      <c r="AQ63" s="71"/>
      <c r="AR63" s="71"/>
      <c r="AS63" s="72"/>
      <c r="AT63" s="243"/>
      <c r="AU63" s="244"/>
      <c r="AV63" s="244"/>
      <c r="AW63" s="244"/>
      <c r="AX63" s="244"/>
      <c r="AY63" s="245"/>
      <c r="AZ63" s="245"/>
      <c r="BA63" s="246"/>
      <c r="BB63" s="75"/>
      <c r="BC63" s="83">
        <f t="shared" si="91"/>
        <v>4</v>
      </c>
      <c r="BD63" s="84">
        <f t="shared" si="5"/>
        <v>115</v>
      </c>
      <c r="BE63" s="52">
        <v>1</v>
      </c>
      <c r="BF63" s="84">
        <f t="shared" si="6"/>
        <v>53</v>
      </c>
      <c r="BG63" s="286">
        <f t="shared" si="18"/>
        <v>1</v>
      </c>
      <c r="BH63" s="286">
        <f t="shared" si="7"/>
        <v>0</v>
      </c>
      <c r="BI63" s="88">
        <f t="shared" si="2"/>
        <v>38.333333333333336</v>
      </c>
      <c r="BJ63" s="83">
        <f t="shared" si="8"/>
        <v>12</v>
      </c>
      <c r="BK63" s="84">
        <f t="shared" si="9"/>
        <v>0</v>
      </c>
      <c r="BL63" s="84">
        <f t="shared" si="10"/>
        <v>78</v>
      </c>
      <c r="BM63" s="84">
        <f t="shared" si="11"/>
        <v>3</v>
      </c>
      <c r="BN63" s="84">
        <f t="shared" si="3"/>
        <v>0</v>
      </c>
      <c r="BO63" s="84">
        <f t="shared" si="12"/>
        <v>0</v>
      </c>
      <c r="BP63" s="86">
        <f t="shared" si="13"/>
        <v>6.5</v>
      </c>
      <c r="BQ63" s="88">
        <f t="shared" si="16"/>
        <v>26</v>
      </c>
      <c r="BR63" s="89">
        <f t="shared" si="14"/>
        <v>2</v>
      </c>
      <c r="BS63" s="68">
        <f t="shared" si="4"/>
        <v>1</v>
      </c>
      <c r="BT63" s="69">
        <f t="shared" si="15"/>
        <v>0</v>
      </c>
      <c r="BU63" s="2"/>
      <c r="BV63" s="6"/>
    </row>
    <row r="64" spans="2:74" ht="11.25">
      <c r="B64" s="6">
        <v>50</v>
      </c>
      <c r="C64" s="6" t="s">
        <v>46</v>
      </c>
      <c r="D64" s="99" t="s">
        <v>4</v>
      </c>
      <c r="E64" s="97">
        <f t="shared" si="17"/>
        <v>3</v>
      </c>
      <c r="F64" s="98"/>
      <c r="G64" s="70"/>
      <c r="H64" s="70"/>
      <c r="I64" s="70"/>
      <c r="J64" s="70"/>
      <c r="K64" s="71"/>
      <c r="L64" s="71"/>
      <c r="M64" s="72"/>
      <c r="N64" s="73" t="s">
        <v>21</v>
      </c>
      <c r="O64" s="70"/>
      <c r="P64" s="70"/>
      <c r="Q64" s="70"/>
      <c r="R64" s="70"/>
      <c r="S64" s="71"/>
      <c r="T64" s="71"/>
      <c r="U64" s="72"/>
      <c r="V64" s="73">
        <v>8</v>
      </c>
      <c r="W64" s="70">
        <v>2</v>
      </c>
      <c r="X64" s="70">
        <v>0</v>
      </c>
      <c r="Y64" s="70">
        <v>27</v>
      </c>
      <c r="Z64" s="70">
        <v>0</v>
      </c>
      <c r="AA64" s="71">
        <v>2</v>
      </c>
      <c r="AB64" s="71"/>
      <c r="AC64" s="72"/>
      <c r="AD64" s="73">
        <v>0</v>
      </c>
      <c r="AE64" s="70">
        <v>2</v>
      </c>
      <c r="AF64" s="70">
        <v>0</v>
      </c>
      <c r="AG64" s="70">
        <v>13</v>
      </c>
      <c r="AH64" s="70">
        <v>1</v>
      </c>
      <c r="AI64" s="71"/>
      <c r="AJ64" s="71"/>
      <c r="AK64" s="72"/>
      <c r="AL64" s="73"/>
      <c r="AM64" s="70"/>
      <c r="AN64" s="70"/>
      <c r="AO64" s="70"/>
      <c r="AP64" s="70"/>
      <c r="AQ64" s="71"/>
      <c r="AR64" s="71"/>
      <c r="AS64" s="72"/>
      <c r="AT64" s="243"/>
      <c r="AU64" s="244"/>
      <c r="AV64" s="244"/>
      <c r="AW64" s="244"/>
      <c r="AX64" s="244"/>
      <c r="AY64" s="245"/>
      <c r="AZ64" s="245"/>
      <c r="BA64" s="246"/>
      <c r="BB64" s="75"/>
      <c r="BC64" s="83">
        <f t="shared" si="91"/>
        <v>2</v>
      </c>
      <c r="BD64" s="84">
        <f t="shared" si="5"/>
        <v>8</v>
      </c>
      <c r="BE64" s="52"/>
      <c r="BF64" s="84">
        <f t="shared" si="6"/>
        <v>8</v>
      </c>
      <c r="BG64" s="286">
        <f t="shared" si="18"/>
        <v>0</v>
      </c>
      <c r="BH64" s="286">
        <f t="shared" si="7"/>
        <v>0</v>
      </c>
      <c r="BI64" s="88">
        <f t="shared" si="2"/>
        <v>4</v>
      </c>
      <c r="BJ64" s="83">
        <f t="shared" si="8"/>
        <v>4</v>
      </c>
      <c r="BK64" s="84">
        <f t="shared" si="9"/>
        <v>0</v>
      </c>
      <c r="BL64" s="84">
        <f t="shared" si="10"/>
        <v>40</v>
      </c>
      <c r="BM64" s="84">
        <f t="shared" si="11"/>
        <v>1</v>
      </c>
      <c r="BN64" s="84">
        <f t="shared" si="3"/>
        <v>0</v>
      </c>
      <c r="BO64" s="84">
        <f t="shared" si="12"/>
        <v>0</v>
      </c>
      <c r="BP64" s="86">
        <f t="shared" si="13"/>
        <v>10</v>
      </c>
      <c r="BQ64" s="88">
        <f t="shared" si="16"/>
        <v>40</v>
      </c>
      <c r="BR64" s="89">
        <f t="shared" si="14"/>
        <v>2</v>
      </c>
      <c r="BS64" s="68">
        <f t="shared" si="4"/>
        <v>0</v>
      </c>
      <c r="BT64" s="69">
        <f t="shared" si="15"/>
        <v>0</v>
      </c>
      <c r="BU64" s="2"/>
      <c r="BV64" s="6"/>
    </row>
    <row r="65" spans="2:74" ht="11.25">
      <c r="B65" s="6">
        <v>51</v>
      </c>
      <c r="C65" s="6" t="s">
        <v>47</v>
      </c>
      <c r="D65" s="99" t="s">
        <v>4</v>
      </c>
      <c r="E65" s="97">
        <f t="shared" si="17"/>
        <v>1</v>
      </c>
      <c r="F65" s="98"/>
      <c r="G65" s="70"/>
      <c r="H65" s="70"/>
      <c r="I65" s="70"/>
      <c r="J65" s="70"/>
      <c r="K65" s="71"/>
      <c r="L65" s="71"/>
      <c r="M65" s="72"/>
      <c r="N65" s="73"/>
      <c r="O65" s="70"/>
      <c r="P65" s="70"/>
      <c r="Q65" s="70"/>
      <c r="R65" s="70"/>
      <c r="S65" s="71"/>
      <c r="T65" s="71"/>
      <c r="U65" s="72"/>
      <c r="V65" s="73">
        <v>17</v>
      </c>
      <c r="W65" s="70"/>
      <c r="X65" s="70"/>
      <c r="Y65" s="70"/>
      <c r="Z65" s="70"/>
      <c r="AA65" s="71"/>
      <c r="AB65" s="71"/>
      <c r="AC65" s="72"/>
      <c r="AD65" s="73"/>
      <c r="AE65" s="70"/>
      <c r="AF65" s="70"/>
      <c r="AG65" s="70"/>
      <c r="AH65" s="70"/>
      <c r="AI65" s="71"/>
      <c r="AJ65" s="71"/>
      <c r="AK65" s="72"/>
      <c r="AL65" s="73"/>
      <c r="AM65" s="70"/>
      <c r="AN65" s="70"/>
      <c r="AO65" s="70"/>
      <c r="AP65" s="70"/>
      <c r="AQ65" s="71"/>
      <c r="AR65" s="71"/>
      <c r="AS65" s="72"/>
      <c r="AT65" s="243"/>
      <c r="AU65" s="244"/>
      <c r="AV65" s="244"/>
      <c r="AW65" s="244"/>
      <c r="AX65" s="244"/>
      <c r="AY65" s="245"/>
      <c r="AZ65" s="245"/>
      <c r="BA65" s="246"/>
      <c r="BB65" s="75"/>
      <c r="BC65" s="83">
        <f t="shared" si="91"/>
        <v>1</v>
      </c>
      <c r="BD65" s="84">
        <f t="shared" si="5"/>
        <v>17</v>
      </c>
      <c r="BE65" s="52"/>
      <c r="BF65" s="84">
        <f t="shared" si="6"/>
        <v>17</v>
      </c>
      <c r="BG65" s="286">
        <f t="shared" si="18"/>
        <v>0</v>
      </c>
      <c r="BH65" s="286">
        <f t="shared" si="7"/>
        <v>0</v>
      </c>
      <c r="BI65" s="88">
        <f t="shared" si="2"/>
        <v>17</v>
      </c>
      <c r="BJ65" s="83">
        <f t="shared" si="8"/>
        <v>0</v>
      </c>
      <c r="BK65" s="84">
        <f t="shared" si="9"/>
        <v>0</v>
      </c>
      <c r="BL65" s="84">
        <f t="shared" si="10"/>
        <v>0</v>
      </c>
      <c r="BM65" s="84">
        <f t="shared" si="11"/>
        <v>0</v>
      </c>
      <c r="BN65" s="84">
        <f t="shared" si="3"/>
        <v>0</v>
      </c>
      <c r="BO65" s="84">
        <f t="shared" si="12"/>
        <v>0</v>
      </c>
      <c r="BP65" s="86" t="str">
        <f t="shared" si="13"/>
        <v>-</v>
      </c>
      <c r="BQ65" s="88" t="str">
        <f t="shared" si="16"/>
        <v>-</v>
      </c>
      <c r="BR65" s="89">
        <f t="shared" si="14"/>
        <v>0</v>
      </c>
      <c r="BS65" s="68">
        <f t="shared" si="4"/>
        <v>0</v>
      </c>
      <c r="BT65" s="69">
        <f t="shared" si="15"/>
        <v>0</v>
      </c>
      <c r="BU65" s="2"/>
      <c r="BV65" s="6"/>
    </row>
    <row r="66" spans="2:74" ht="11.25">
      <c r="B66" s="6">
        <v>52</v>
      </c>
      <c r="C66" s="6" t="s">
        <v>48</v>
      </c>
      <c r="D66" s="99" t="s">
        <v>4</v>
      </c>
      <c r="E66" s="97">
        <f t="shared" si="17"/>
        <v>3</v>
      </c>
      <c r="F66" s="98" t="s">
        <v>21</v>
      </c>
      <c r="G66" s="70"/>
      <c r="H66" s="70"/>
      <c r="I66" s="70"/>
      <c r="J66" s="70"/>
      <c r="K66" s="71"/>
      <c r="L66" s="71"/>
      <c r="M66" s="72"/>
      <c r="N66" s="73">
        <v>14</v>
      </c>
      <c r="O66" s="70"/>
      <c r="P66" s="70"/>
      <c r="Q66" s="70"/>
      <c r="R66" s="70"/>
      <c r="S66" s="71"/>
      <c r="T66" s="71"/>
      <c r="U66" s="72"/>
      <c r="V66" s="73">
        <v>18</v>
      </c>
      <c r="W66" s="70"/>
      <c r="X66" s="70"/>
      <c r="Y66" s="70"/>
      <c r="Z66" s="70"/>
      <c r="AA66" s="71"/>
      <c r="AB66" s="71"/>
      <c r="AC66" s="72"/>
      <c r="AD66" s="73"/>
      <c r="AE66" s="70"/>
      <c r="AF66" s="70"/>
      <c r="AG66" s="70"/>
      <c r="AH66" s="70"/>
      <c r="AI66" s="71"/>
      <c r="AJ66" s="71"/>
      <c r="AK66" s="72"/>
      <c r="AL66" s="73"/>
      <c r="AM66" s="70"/>
      <c r="AN66" s="70"/>
      <c r="AO66" s="70"/>
      <c r="AP66" s="70"/>
      <c r="AQ66" s="71"/>
      <c r="AR66" s="71"/>
      <c r="AS66" s="72"/>
      <c r="AT66" s="243"/>
      <c r="AU66" s="244"/>
      <c r="AV66" s="244"/>
      <c r="AW66" s="244"/>
      <c r="AX66" s="244"/>
      <c r="AY66" s="245"/>
      <c r="AZ66" s="245"/>
      <c r="BA66" s="246"/>
      <c r="BB66" s="75"/>
      <c r="BC66" s="83">
        <f t="shared" si="91"/>
        <v>2</v>
      </c>
      <c r="BD66" s="84">
        <f t="shared" si="5"/>
        <v>32</v>
      </c>
      <c r="BE66" s="52">
        <v>1</v>
      </c>
      <c r="BF66" s="84">
        <f t="shared" si="6"/>
        <v>18</v>
      </c>
      <c r="BG66" s="286">
        <f t="shared" si="18"/>
        <v>0</v>
      </c>
      <c r="BH66" s="286">
        <f t="shared" si="7"/>
        <v>0</v>
      </c>
      <c r="BI66" s="88">
        <f t="shared" si="2"/>
        <v>32</v>
      </c>
      <c r="BJ66" s="83">
        <f t="shared" si="8"/>
        <v>0</v>
      </c>
      <c r="BK66" s="84">
        <f t="shared" si="9"/>
        <v>0</v>
      </c>
      <c r="BL66" s="84">
        <f t="shared" si="10"/>
        <v>0</v>
      </c>
      <c r="BM66" s="84">
        <f t="shared" si="11"/>
        <v>0</v>
      </c>
      <c r="BN66" s="84">
        <f t="shared" si="3"/>
        <v>0</v>
      </c>
      <c r="BO66" s="84">
        <f t="shared" si="12"/>
        <v>0</v>
      </c>
      <c r="BP66" s="86" t="str">
        <f t="shared" si="13"/>
        <v>-</v>
      </c>
      <c r="BQ66" s="88" t="str">
        <f t="shared" si="16"/>
        <v>-</v>
      </c>
      <c r="BR66" s="89">
        <f t="shared" si="14"/>
        <v>0</v>
      </c>
      <c r="BS66" s="68">
        <f t="shared" si="4"/>
        <v>0</v>
      </c>
      <c r="BT66" s="69">
        <f t="shared" si="15"/>
        <v>0</v>
      </c>
      <c r="BU66" s="2"/>
      <c r="BV66" s="6"/>
    </row>
    <row r="67" spans="2:74" ht="11.25">
      <c r="B67" s="6">
        <v>53</v>
      </c>
      <c r="C67" s="6" t="s">
        <v>49</v>
      </c>
      <c r="D67" s="99" t="s">
        <v>4</v>
      </c>
      <c r="E67" s="97">
        <f t="shared" si="17"/>
        <v>4</v>
      </c>
      <c r="F67" s="98">
        <v>42</v>
      </c>
      <c r="G67" s="70">
        <v>3</v>
      </c>
      <c r="H67" s="70">
        <v>0</v>
      </c>
      <c r="I67" s="70">
        <v>25</v>
      </c>
      <c r="J67" s="70">
        <v>1</v>
      </c>
      <c r="K67" s="71"/>
      <c r="L67" s="71">
        <v>1</v>
      </c>
      <c r="M67" s="72"/>
      <c r="N67" s="73">
        <v>38</v>
      </c>
      <c r="O67" s="70"/>
      <c r="P67" s="70"/>
      <c r="Q67" s="70"/>
      <c r="R67" s="70"/>
      <c r="S67" s="71"/>
      <c r="T67" s="71"/>
      <c r="U67" s="72"/>
      <c r="V67" s="73">
        <v>7</v>
      </c>
      <c r="W67" s="70">
        <v>4</v>
      </c>
      <c r="X67" s="70">
        <v>1</v>
      </c>
      <c r="Y67" s="70">
        <v>30</v>
      </c>
      <c r="Z67" s="70">
        <v>1</v>
      </c>
      <c r="AA67" s="71"/>
      <c r="AB67" s="71">
        <v>1</v>
      </c>
      <c r="AC67" s="72"/>
      <c r="AD67" s="73">
        <v>1</v>
      </c>
      <c r="AE67" s="70">
        <v>2</v>
      </c>
      <c r="AF67" s="70">
        <v>0</v>
      </c>
      <c r="AG67" s="70">
        <v>12</v>
      </c>
      <c r="AH67" s="70">
        <v>0</v>
      </c>
      <c r="AI67" s="71">
        <v>1</v>
      </c>
      <c r="AJ67" s="71"/>
      <c r="AK67" s="72"/>
      <c r="AL67" s="73"/>
      <c r="AM67" s="70"/>
      <c r="AN67" s="70"/>
      <c r="AO67" s="70"/>
      <c r="AP67" s="70"/>
      <c r="AQ67" s="71"/>
      <c r="AR67" s="71"/>
      <c r="AS67" s="72"/>
      <c r="AT67" s="243"/>
      <c r="AU67" s="244"/>
      <c r="AV67" s="244"/>
      <c r="AW67" s="244"/>
      <c r="AX67" s="244"/>
      <c r="AY67" s="245"/>
      <c r="AZ67" s="245"/>
      <c r="BA67" s="246"/>
      <c r="BB67" s="75"/>
      <c r="BC67" s="83">
        <f t="shared" si="91"/>
        <v>4</v>
      </c>
      <c r="BD67" s="84">
        <f t="shared" si="5"/>
        <v>88</v>
      </c>
      <c r="BE67" s="52">
        <v>1</v>
      </c>
      <c r="BF67" s="84">
        <f t="shared" si="6"/>
        <v>42</v>
      </c>
      <c r="BG67" s="286">
        <f t="shared" si="18"/>
        <v>0</v>
      </c>
      <c r="BH67" s="286">
        <f t="shared" si="7"/>
        <v>0</v>
      </c>
      <c r="BI67" s="88">
        <f t="shared" si="2"/>
        <v>29.333333333333332</v>
      </c>
      <c r="BJ67" s="83">
        <f t="shared" si="8"/>
        <v>9</v>
      </c>
      <c r="BK67" s="84">
        <f t="shared" si="9"/>
        <v>1</v>
      </c>
      <c r="BL67" s="84">
        <f t="shared" si="10"/>
        <v>67</v>
      </c>
      <c r="BM67" s="84">
        <f t="shared" si="11"/>
        <v>2</v>
      </c>
      <c r="BN67" s="84">
        <f t="shared" si="3"/>
        <v>0</v>
      </c>
      <c r="BO67" s="84">
        <f t="shared" si="12"/>
        <v>0</v>
      </c>
      <c r="BP67" s="86">
        <f t="shared" si="13"/>
        <v>7.444444444444445</v>
      </c>
      <c r="BQ67" s="88">
        <f t="shared" si="16"/>
        <v>33.5</v>
      </c>
      <c r="BR67" s="89">
        <f t="shared" si="14"/>
        <v>1</v>
      </c>
      <c r="BS67" s="68">
        <f t="shared" si="4"/>
        <v>2</v>
      </c>
      <c r="BT67" s="69">
        <f t="shared" si="15"/>
        <v>0</v>
      </c>
      <c r="BU67" s="2"/>
      <c r="BV67" s="6"/>
    </row>
    <row r="68" spans="2:74" ht="11.25">
      <c r="B68" s="6">
        <v>54</v>
      </c>
      <c r="C68" s="6" t="s">
        <v>51</v>
      </c>
      <c r="D68" s="99" t="s">
        <v>4</v>
      </c>
      <c r="E68" s="97">
        <f t="shared" si="17"/>
        <v>3</v>
      </c>
      <c r="F68" s="98" t="s">
        <v>21</v>
      </c>
      <c r="G68" s="70"/>
      <c r="H68" s="70"/>
      <c r="I68" s="70"/>
      <c r="J68" s="70"/>
      <c r="K68" s="71"/>
      <c r="L68" s="71"/>
      <c r="M68" s="72"/>
      <c r="N68" s="73"/>
      <c r="O68" s="70"/>
      <c r="P68" s="70"/>
      <c r="Q68" s="70"/>
      <c r="R68" s="70"/>
      <c r="S68" s="71"/>
      <c r="T68" s="71"/>
      <c r="U68" s="72"/>
      <c r="V68" s="73" t="s">
        <v>21</v>
      </c>
      <c r="W68" s="70"/>
      <c r="X68" s="70"/>
      <c r="Y68" s="70"/>
      <c r="Z68" s="70"/>
      <c r="AA68" s="71"/>
      <c r="AB68" s="71"/>
      <c r="AC68" s="72"/>
      <c r="AD68" s="73">
        <v>6</v>
      </c>
      <c r="AE68" s="70">
        <v>1</v>
      </c>
      <c r="AF68" s="70">
        <v>0</v>
      </c>
      <c r="AG68" s="70">
        <v>11</v>
      </c>
      <c r="AH68" s="70">
        <v>0</v>
      </c>
      <c r="AI68" s="71">
        <v>2</v>
      </c>
      <c r="AJ68" s="71"/>
      <c r="AK68" s="72"/>
      <c r="AL68" s="73"/>
      <c r="AM68" s="70"/>
      <c r="AN68" s="70"/>
      <c r="AO68" s="70"/>
      <c r="AP68" s="70"/>
      <c r="AQ68" s="71"/>
      <c r="AR68" s="71"/>
      <c r="AS68" s="72"/>
      <c r="AT68" s="243"/>
      <c r="AU68" s="244"/>
      <c r="AV68" s="244"/>
      <c r="AW68" s="244"/>
      <c r="AX68" s="244"/>
      <c r="AY68" s="245"/>
      <c r="AZ68" s="245"/>
      <c r="BA68" s="246"/>
      <c r="BB68" s="75"/>
      <c r="BC68" s="83">
        <f t="shared" si="91"/>
        <v>1</v>
      </c>
      <c r="BD68" s="84">
        <f t="shared" si="5"/>
        <v>6</v>
      </c>
      <c r="BE68" s="52"/>
      <c r="BF68" s="84">
        <f t="shared" si="6"/>
        <v>6</v>
      </c>
      <c r="BG68" s="286">
        <f t="shared" si="18"/>
        <v>0</v>
      </c>
      <c r="BH68" s="286">
        <f t="shared" si="7"/>
        <v>0</v>
      </c>
      <c r="BI68" s="88">
        <f t="shared" si="2"/>
        <v>6</v>
      </c>
      <c r="BJ68" s="83">
        <f t="shared" si="8"/>
        <v>1</v>
      </c>
      <c r="BK68" s="84">
        <f t="shared" si="9"/>
        <v>0</v>
      </c>
      <c r="BL68" s="84">
        <f t="shared" si="10"/>
        <v>11</v>
      </c>
      <c r="BM68" s="84">
        <f t="shared" si="11"/>
        <v>0</v>
      </c>
      <c r="BN68" s="84">
        <f t="shared" si="3"/>
        <v>0</v>
      </c>
      <c r="BO68" s="84">
        <f t="shared" si="12"/>
        <v>0</v>
      </c>
      <c r="BP68" s="86">
        <f t="shared" si="13"/>
        <v>11</v>
      </c>
      <c r="BQ68" s="88" t="str">
        <f t="shared" si="16"/>
        <v>-</v>
      </c>
      <c r="BR68" s="89">
        <f t="shared" si="14"/>
        <v>2</v>
      </c>
      <c r="BS68" s="68">
        <f t="shared" si="4"/>
        <v>0</v>
      </c>
      <c r="BT68" s="69">
        <f t="shared" si="15"/>
        <v>0</v>
      </c>
      <c r="BU68" s="2"/>
      <c r="BV68" s="6"/>
    </row>
    <row r="69" spans="2:74" ht="11.25">
      <c r="B69" s="6">
        <v>55</v>
      </c>
      <c r="C69" s="6" t="s">
        <v>88</v>
      </c>
      <c r="D69" s="99" t="s">
        <v>4</v>
      </c>
      <c r="E69" s="97">
        <f t="shared" si="17"/>
        <v>1</v>
      </c>
      <c r="F69" s="98"/>
      <c r="G69" s="70"/>
      <c r="H69" s="70"/>
      <c r="I69" s="70"/>
      <c r="J69" s="70"/>
      <c r="K69" s="71"/>
      <c r="L69" s="71"/>
      <c r="M69" s="72"/>
      <c r="N69" s="73">
        <v>0</v>
      </c>
      <c r="O69" s="70"/>
      <c r="P69" s="70"/>
      <c r="Q69" s="70"/>
      <c r="R69" s="70"/>
      <c r="S69" s="71"/>
      <c r="T69" s="71"/>
      <c r="U69" s="72"/>
      <c r="V69" s="73"/>
      <c r="W69" s="70"/>
      <c r="X69" s="70"/>
      <c r="Y69" s="70"/>
      <c r="Z69" s="70"/>
      <c r="AA69" s="71"/>
      <c r="AB69" s="71"/>
      <c r="AC69" s="72"/>
      <c r="AD69" s="73"/>
      <c r="AE69" s="70"/>
      <c r="AF69" s="70"/>
      <c r="AG69" s="70"/>
      <c r="AH69" s="70"/>
      <c r="AI69" s="71"/>
      <c r="AJ69" s="71"/>
      <c r="AK69" s="72"/>
      <c r="AL69" s="73"/>
      <c r="AM69" s="70"/>
      <c r="AN69" s="70"/>
      <c r="AO69" s="70"/>
      <c r="AP69" s="70"/>
      <c r="AQ69" s="71"/>
      <c r="AR69" s="71"/>
      <c r="AS69" s="72"/>
      <c r="AT69" s="243"/>
      <c r="AU69" s="244"/>
      <c r="AV69" s="244"/>
      <c r="AW69" s="244"/>
      <c r="AX69" s="244"/>
      <c r="AY69" s="245"/>
      <c r="AZ69" s="245"/>
      <c r="BA69" s="246"/>
      <c r="BB69" s="75"/>
      <c r="BC69" s="83">
        <f t="shared" si="91"/>
        <v>1</v>
      </c>
      <c r="BD69" s="84">
        <f t="shared" si="5"/>
        <v>0</v>
      </c>
      <c r="BE69" s="52"/>
      <c r="BF69" s="84">
        <f t="shared" si="6"/>
        <v>0</v>
      </c>
      <c r="BG69" s="286">
        <f t="shared" si="18"/>
        <v>0</v>
      </c>
      <c r="BH69" s="286">
        <f t="shared" si="7"/>
        <v>0</v>
      </c>
      <c r="BI69" s="88">
        <f t="shared" si="2"/>
        <v>0</v>
      </c>
      <c r="BJ69" s="83">
        <f t="shared" si="8"/>
        <v>0</v>
      </c>
      <c r="BK69" s="84">
        <f t="shared" si="9"/>
        <v>0</v>
      </c>
      <c r="BL69" s="84">
        <f t="shared" si="10"/>
        <v>0</v>
      </c>
      <c r="BM69" s="84">
        <f t="shared" si="11"/>
        <v>0</v>
      </c>
      <c r="BN69" s="84">
        <f t="shared" si="3"/>
        <v>0</v>
      </c>
      <c r="BO69" s="84">
        <f t="shared" si="12"/>
        <v>0</v>
      </c>
      <c r="BP69" s="86" t="str">
        <f t="shared" si="13"/>
        <v>-</v>
      </c>
      <c r="BQ69" s="88" t="str">
        <f t="shared" si="16"/>
        <v>-</v>
      </c>
      <c r="BR69" s="89">
        <f t="shared" si="14"/>
        <v>0</v>
      </c>
      <c r="BS69" s="68">
        <f t="shared" si="4"/>
        <v>0</v>
      </c>
      <c r="BT69" s="69">
        <f t="shared" si="15"/>
        <v>0</v>
      </c>
      <c r="BU69" s="2"/>
      <c r="BV69" s="6"/>
    </row>
    <row r="70" spans="2:74" ht="11.25">
      <c r="B70" s="6">
        <v>56</v>
      </c>
      <c r="C70" s="5" t="s">
        <v>113</v>
      </c>
      <c r="D70" s="99" t="s">
        <v>4</v>
      </c>
      <c r="E70" s="97">
        <f t="shared" si="17"/>
        <v>2</v>
      </c>
      <c r="F70" s="98" t="s">
        <v>21</v>
      </c>
      <c r="G70" s="70"/>
      <c r="H70" s="70"/>
      <c r="I70" s="70"/>
      <c r="J70" s="70"/>
      <c r="K70" s="71">
        <v>1</v>
      </c>
      <c r="L70" s="71"/>
      <c r="M70" s="72"/>
      <c r="N70" s="73">
        <v>4</v>
      </c>
      <c r="O70" s="70"/>
      <c r="P70" s="70"/>
      <c r="Q70" s="70"/>
      <c r="R70" s="70"/>
      <c r="S70" s="71">
        <v>1</v>
      </c>
      <c r="T70" s="71"/>
      <c r="U70" s="72"/>
      <c r="V70" s="73"/>
      <c r="W70" s="70"/>
      <c r="X70" s="70"/>
      <c r="Y70" s="70"/>
      <c r="Z70" s="70"/>
      <c r="AA70" s="71"/>
      <c r="AB70" s="71"/>
      <c r="AC70" s="72"/>
      <c r="AD70" s="73"/>
      <c r="AE70" s="70"/>
      <c r="AF70" s="70"/>
      <c r="AG70" s="70"/>
      <c r="AH70" s="70"/>
      <c r="AI70" s="71"/>
      <c r="AJ70" s="71"/>
      <c r="AK70" s="72"/>
      <c r="AL70" s="73"/>
      <c r="AM70" s="70"/>
      <c r="AN70" s="70"/>
      <c r="AO70" s="70"/>
      <c r="AP70" s="70"/>
      <c r="AQ70" s="71"/>
      <c r="AR70" s="71"/>
      <c r="AS70" s="72"/>
      <c r="AT70" s="243"/>
      <c r="AU70" s="244"/>
      <c r="AV70" s="244"/>
      <c r="AW70" s="244"/>
      <c r="AX70" s="244"/>
      <c r="AY70" s="245"/>
      <c r="AZ70" s="245"/>
      <c r="BA70" s="246"/>
      <c r="BB70" s="75"/>
      <c r="BC70" s="83">
        <f t="shared" si="91"/>
        <v>1</v>
      </c>
      <c r="BD70" s="84">
        <f t="shared" si="5"/>
        <v>4</v>
      </c>
      <c r="BE70" s="52"/>
      <c r="BF70" s="84">
        <f t="shared" si="6"/>
        <v>4</v>
      </c>
      <c r="BG70" s="286">
        <f t="shared" si="18"/>
        <v>0</v>
      </c>
      <c r="BH70" s="286">
        <f t="shared" si="7"/>
        <v>0</v>
      </c>
      <c r="BI70" s="88">
        <f t="shared" si="2"/>
        <v>4</v>
      </c>
      <c r="BJ70" s="83">
        <f t="shared" si="8"/>
        <v>0</v>
      </c>
      <c r="BK70" s="84">
        <f t="shared" si="9"/>
        <v>0</v>
      </c>
      <c r="BL70" s="84">
        <f t="shared" si="10"/>
        <v>0</v>
      </c>
      <c r="BM70" s="84">
        <f t="shared" si="11"/>
        <v>0</v>
      </c>
      <c r="BN70" s="84">
        <f t="shared" si="3"/>
        <v>0</v>
      </c>
      <c r="BO70" s="84">
        <f t="shared" si="12"/>
        <v>0</v>
      </c>
      <c r="BP70" s="86" t="str">
        <f t="shared" si="13"/>
        <v>-</v>
      </c>
      <c r="BQ70" s="88" t="str">
        <f t="shared" si="16"/>
        <v>-</v>
      </c>
      <c r="BR70" s="89">
        <f t="shared" si="14"/>
        <v>2</v>
      </c>
      <c r="BS70" s="68">
        <f t="shared" si="4"/>
        <v>0</v>
      </c>
      <c r="BT70" s="69">
        <f t="shared" si="15"/>
        <v>0</v>
      </c>
      <c r="BU70" s="2"/>
      <c r="BV70" s="8"/>
    </row>
    <row r="71" spans="2:74" ht="11.25">
      <c r="B71" s="6">
        <v>57</v>
      </c>
      <c r="C71" s="6" t="s">
        <v>123</v>
      </c>
      <c r="D71" s="99" t="s">
        <v>4</v>
      </c>
      <c r="E71" s="97">
        <f t="shared" si="17"/>
        <v>1</v>
      </c>
      <c r="F71" s="98">
        <v>0</v>
      </c>
      <c r="G71" s="70">
        <v>4</v>
      </c>
      <c r="H71" s="70">
        <v>0</v>
      </c>
      <c r="I71" s="70">
        <v>18</v>
      </c>
      <c r="J71" s="70">
        <v>2</v>
      </c>
      <c r="K71" s="71"/>
      <c r="L71" s="71"/>
      <c r="M71" s="72"/>
      <c r="N71" s="73"/>
      <c r="O71" s="70"/>
      <c r="P71" s="70"/>
      <c r="Q71" s="70"/>
      <c r="R71" s="70"/>
      <c r="S71" s="71"/>
      <c r="T71" s="71"/>
      <c r="U71" s="72"/>
      <c r="V71" s="73"/>
      <c r="W71" s="70"/>
      <c r="X71" s="70"/>
      <c r="Y71" s="70"/>
      <c r="Z71" s="70"/>
      <c r="AA71" s="71"/>
      <c r="AB71" s="71"/>
      <c r="AC71" s="72"/>
      <c r="AD71" s="73"/>
      <c r="AE71" s="70"/>
      <c r="AF71" s="70"/>
      <c r="AG71" s="70"/>
      <c r="AH71" s="70"/>
      <c r="AI71" s="71"/>
      <c r="AJ71" s="71"/>
      <c r="AK71" s="72"/>
      <c r="AL71" s="73"/>
      <c r="AM71" s="70"/>
      <c r="AN71" s="70"/>
      <c r="AO71" s="70"/>
      <c r="AP71" s="70"/>
      <c r="AQ71" s="71"/>
      <c r="AR71" s="71"/>
      <c r="AS71" s="72"/>
      <c r="AT71" s="243"/>
      <c r="AU71" s="244"/>
      <c r="AV71" s="244"/>
      <c r="AW71" s="244"/>
      <c r="AX71" s="244"/>
      <c r="AY71" s="245"/>
      <c r="AZ71" s="245"/>
      <c r="BA71" s="246"/>
      <c r="BB71" s="75"/>
      <c r="BC71" s="83">
        <f t="shared" si="91"/>
        <v>1</v>
      </c>
      <c r="BD71" s="84">
        <f t="shared" si="5"/>
        <v>0</v>
      </c>
      <c r="BE71" s="52"/>
      <c r="BF71" s="84">
        <f t="shared" si="6"/>
        <v>0</v>
      </c>
      <c r="BG71" s="286">
        <f t="shared" si="18"/>
        <v>0</v>
      </c>
      <c r="BH71" s="286">
        <f t="shared" si="7"/>
        <v>0</v>
      </c>
      <c r="BI71" s="88">
        <f t="shared" si="2"/>
        <v>0</v>
      </c>
      <c r="BJ71" s="83">
        <f t="shared" si="8"/>
        <v>4</v>
      </c>
      <c r="BK71" s="84">
        <f t="shared" si="9"/>
        <v>0</v>
      </c>
      <c r="BL71" s="84">
        <f t="shared" si="10"/>
        <v>18</v>
      </c>
      <c r="BM71" s="84">
        <f t="shared" si="11"/>
        <v>2</v>
      </c>
      <c r="BN71" s="84">
        <f t="shared" si="3"/>
        <v>0</v>
      </c>
      <c r="BO71" s="84">
        <f t="shared" si="12"/>
        <v>0</v>
      </c>
      <c r="BP71" s="86">
        <f t="shared" si="13"/>
        <v>4.5</v>
      </c>
      <c r="BQ71" s="88">
        <f t="shared" si="16"/>
        <v>9</v>
      </c>
      <c r="BR71" s="89">
        <f t="shared" si="14"/>
        <v>0</v>
      </c>
      <c r="BS71" s="68">
        <f t="shared" si="4"/>
        <v>0</v>
      </c>
      <c r="BT71" s="69">
        <f t="shared" si="15"/>
        <v>0</v>
      </c>
      <c r="BU71" s="2"/>
      <c r="BV71" s="8"/>
    </row>
    <row r="72" spans="2:74" ht="11.25">
      <c r="B72" s="6">
        <v>58</v>
      </c>
      <c r="C72" s="6" t="s">
        <v>243</v>
      </c>
      <c r="D72" s="99" t="s">
        <v>4</v>
      </c>
      <c r="E72" s="97">
        <f t="shared" si="17"/>
        <v>1</v>
      </c>
      <c r="F72" s="98"/>
      <c r="G72" s="70"/>
      <c r="H72" s="70"/>
      <c r="I72" s="70"/>
      <c r="J72" s="70"/>
      <c r="K72" s="71"/>
      <c r="L72" s="71"/>
      <c r="M72" s="72"/>
      <c r="N72" s="73"/>
      <c r="O72" s="70"/>
      <c r="P72" s="70"/>
      <c r="Q72" s="70"/>
      <c r="R72" s="70"/>
      <c r="S72" s="71"/>
      <c r="T72" s="71"/>
      <c r="U72" s="72"/>
      <c r="V72" s="73"/>
      <c r="W72" s="70"/>
      <c r="X72" s="70"/>
      <c r="Y72" s="70"/>
      <c r="Z72" s="70"/>
      <c r="AA72" s="71"/>
      <c r="AB72" s="71"/>
      <c r="AC72" s="72"/>
      <c r="AD72" s="73">
        <v>0</v>
      </c>
      <c r="AE72" s="70">
        <v>2</v>
      </c>
      <c r="AF72" s="70">
        <v>0</v>
      </c>
      <c r="AG72" s="70">
        <v>13</v>
      </c>
      <c r="AH72" s="70">
        <v>1</v>
      </c>
      <c r="AI72" s="71"/>
      <c r="AJ72" s="71"/>
      <c r="AK72" s="72"/>
      <c r="AL72" s="73"/>
      <c r="AM72" s="70"/>
      <c r="AN72" s="70"/>
      <c r="AO72" s="70"/>
      <c r="AP72" s="70"/>
      <c r="AQ72" s="71"/>
      <c r="AR72" s="71"/>
      <c r="AS72" s="72"/>
      <c r="AT72" s="243"/>
      <c r="AU72" s="244"/>
      <c r="AV72" s="244"/>
      <c r="AW72" s="244"/>
      <c r="AX72" s="244"/>
      <c r="AY72" s="245"/>
      <c r="AZ72" s="245"/>
      <c r="BA72" s="246"/>
      <c r="BB72" s="75"/>
      <c r="BC72" s="83">
        <f aca="true" t="shared" si="92" ref="BC72">COUNT(F72,N72,V72,AD72,AL72,AT72)</f>
        <v>1</v>
      </c>
      <c r="BD72" s="84">
        <f aca="true" t="shared" si="93" ref="BD72">SUM(F72,N72,V72,AD72,AL72,AT72)</f>
        <v>0</v>
      </c>
      <c r="BE72" s="52"/>
      <c r="BF72" s="84">
        <f aca="true" t="shared" si="94" ref="BF72">MAX(F72,N72,V72,AD72,AL72,AT72)</f>
        <v>0</v>
      </c>
      <c r="BG72" s="286">
        <f t="shared" si="18"/>
        <v>0</v>
      </c>
      <c r="BH72" s="286">
        <f t="shared" si="7"/>
        <v>0</v>
      </c>
      <c r="BI72" s="88">
        <f aca="true" t="shared" si="95" ref="BI72">IF(ISERROR(BD72/(BC72-BE72)),"-",(BD72/(BC72-BE72)))</f>
        <v>0</v>
      </c>
      <c r="BJ72" s="83">
        <f aca="true" t="shared" si="96" ref="BJ72">SUM(G72,O72,W72,AE72,AM72,AU72)</f>
        <v>2</v>
      </c>
      <c r="BK72" s="84">
        <f aca="true" t="shared" si="97" ref="BK72">SUM(H72,P72,X72,AF72,AN72,AV72)</f>
        <v>0</v>
      </c>
      <c r="BL72" s="84">
        <f aca="true" t="shared" si="98" ref="BL72">SUM(I72,Q72,Y72,AG72,AO72,AW72)</f>
        <v>13</v>
      </c>
      <c r="BM72" s="84">
        <f aca="true" t="shared" si="99" ref="BM72">SUM(J72,R72,Z72,AH72,AP72,AX72)</f>
        <v>1</v>
      </c>
      <c r="BN72" s="84">
        <f aca="true" t="shared" si="100" ref="BN72">IF(J72&gt;=3,"1","0")+IF(R72&gt;=3,"1","0")+IF(Z72&gt;=3,"1","0")+IF(AH72&gt;=3,"1","0")+IF(AP72&gt;=3,"1","0")+IF(AX72&gt;=3,"1","0")</f>
        <v>0</v>
      </c>
      <c r="BO72" s="84">
        <f aca="true" t="shared" si="101" ref="BO72">IF(J72&gt;=5,"1","0")+IF(R72&gt;=5,"1","0")+IF(Z72&gt;=5,"1","0")+IF(AH72&gt;=5,"1","0")+IF(AP72&gt;=5,"1","0")+IF(AX72&gt;=5,"1","0")</f>
        <v>0</v>
      </c>
      <c r="BP72" s="86">
        <f aca="true" t="shared" si="102" ref="BP72">IF(ISERROR(BL72/BJ72),"-",BL72/BJ72)</f>
        <v>6.5</v>
      </c>
      <c r="BQ72" s="88">
        <f aca="true" t="shared" si="103" ref="BQ72">IF(ISERROR(BL72/BM72),"-",BL72/BM72)</f>
        <v>13</v>
      </c>
      <c r="BR72" s="89">
        <f aca="true" t="shared" si="104" ref="BR72">SUM(K72+S72+AA72+AI72+AQ72+AY72)</f>
        <v>0</v>
      </c>
      <c r="BS72" s="68">
        <f t="shared" si="4"/>
        <v>0</v>
      </c>
      <c r="BT72" s="69">
        <f aca="true" t="shared" si="105" ref="BT72">SUM(M72+U72+AC72+AK72+AS72+BA72)</f>
        <v>0</v>
      </c>
      <c r="BU72" s="2"/>
      <c r="BV72" s="8"/>
    </row>
    <row r="73" spans="2:74" ht="11.25">
      <c r="B73" s="6">
        <v>59</v>
      </c>
      <c r="C73" s="6" t="s">
        <v>244</v>
      </c>
      <c r="D73" s="99" t="s">
        <v>4</v>
      </c>
      <c r="E73" s="97">
        <f aca="true" t="shared" si="106" ref="E73">COUNT(F73,N73,V73,AD73,AL73,AT73)+COUNTIF(F73:BA73,"dnb")</f>
        <v>1</v>
      </c>
      <c r="F73" s="98"/>
      <c r="G73" s="70"/>
      <c r="H73" s="70"/>
      <c r="I73" s="70"/>
      <c r="J73" s="70"/>
      <c r="K73" s="71"/>
      <c r="L73" s="71"/>
      <c r="M73" s="72"/>
      <c r="N73" s="73"/>
      <c r="O73" s="70"/>
      <c r="P73" s="70"/>
      <c r="Q73" s="70"/>
      <c r="R73" s="70"/>
      <c r="S73" s="71"/>
      <c r="T73" s="71"/>
      <c r="U73" s="72"/>
      <c r="V73" s="73"/>
      <c r="W73" s="70"/>
      <c r="X73" s="70"/>
      <c r="Y73" s="70"/>
      <c r="Z73" s="70"/>
      <c r="AA73" s="71"/>
      <c r="AB73" s="71"/>
      <c r="AC73" s="72"/>
      <c r="AD73" s="73">
        <v>6</v>
      </c>
      <c r="AE73" s="70">
        <v>2</v>
      </c>
      <c r="AF73" s="70">
        <v>0</v>
      </c>
      <c r="AG73" s="70">
        <v>6</v>
      </c>
      <c r="AH73" s="70">
        <v>1</v>
      </c>
      <c r="AI73" s="71"/>
      <c r="AJ73" s="71"/>
      <c r="AK73" s="72"/>
      <c r="AL73" s="73"/>
      <c r="AM73" s="70"/>
      <c r="AN73" s="70"/>
      <c r="AO73" s="70"/>
      <c r="AP73" s="70"/>
      <c r="AQ73" s="71"/>
      <c r="AR73" s="71"/>
      <c r="AS73" s="72"/>
      <c r="AT73" s="243"/>
      <c r="AU73" s="244"/>
      <c r="AV73" s="244"/>
      <c r="AW73" s="244"/>
      <c r="AX73" s="244"/>
      <c r="AY73" s="245"/>
      <c r="AZ73" s="245"/>
      <c r="BA73" s="246"/>
      <c r="BB73" s="75"/>
      <c r="BC73" s="83">
        <f aca="true" t="shared" si="107" ref="BC73">COUNT(F73,N73,V73,AD73,AL73,AT73)</f>
        <v>1</v>
      </c>
      <c r="BD73" s="84">
        <f aca="true" t="shared" si="108" ref="BD73">SUM(F73,N73,V73,AD73,AL73,AT73)</f>
        <v>6</v>
      </c>
      <c r="BE73" s="52"/>
      <c r="BF73" s="84">
        <f aca="true" t="shared" si="109" ref="BF73">MAX(F73,N73,V73,AD73,AL73,AT73)</f>
        <v>6</v>
      </c>
      <c r="BG73" s="286">
        <f t="shared" si="18"/>
        <v>0</v>
      </c>
      <c r="BH73" s="286">
        <f t="shared" si="7"/>
        <v>0</v>
      </c>
      <c r="BI73" s="88">
        <f aca="true" t="shared" si="110" ref="BI73">IF(ISERROR(BD73/(BC73-BE73)),"-",(BD73/(BC73-BE73)))</f>
        <v>6</v>
      </c>
      <c r="BJ73" s="83">
        <f aca="true" t="shared" si="111" ref="BJ73">SUM(G73,O73,W73,AE73,AM73,AU73)</f>
        <v>2</v>
      </c>
      <c r="BK73" s="84">
        <f aca="true" t="shared" si="112" ref="BK73">SUM(H73,P73,X73,AF73,AN73,AV73)</f>
        <v>0</v>
      </c>
      <c r="BL73" s="84">
        <f aca="true" t="shared" si="113" ref="BL73">SUM(I73,Q73,Y73,AG73,AO73,AW73)</f>
        <v>6</v>
      </c>
      <c r="BM73" s="84">
        <f aca="true" t="shared" si="114" ref="BM73">SUM(J73,R73,Z73,AH73,AP73,AX73)</f>
        <v>1</v>
      </c>
      <c r="BN73" s="84">
        <f aca="true" t="shared" si="115" ref="BN73">IF(J73&gt;=3,"1","0")+IF(R73&gt;=3,"1","0")+IF(Z73&gt;=3,"1","0")+IF(AH73&gt;=3,"1","0")+IF(AP73&gt;=3,"1","0")+IF(AX73&gt;=3,"1","0")</f>
        <v>0</v>
      </c>
      <c r="BO73" s="84">
        <f aca="true" t="shared" si="116" ref="BO73">IF(J73&gt;=5,"1","0")+IF(R73&gt;=5,"1","0")+IF(Z73&gt;=5,"1","0")+IF(AH73&gt;=5,"1","0")+IF(AP73&gt;=5,"1","0")+IF(AX73&gt;=5,"1","0")</f>
        <v>0</v>
      </c>
      <c r="BP73" s="86">
        <f aca="true" t="shared" si="117" ref="BP73">IF(ISERROR(BL73/BJ73),"-",BL73/BJ73)</f>
        <v>3</v>
      </c>
      <c r="BQ73" s="88">
        <f aca="true" t="shared" si="118" ref="BQ73">IF(ISERROR(BL73/BM73),"-",BL73/BM73)</f>
        <v>6</v>
      </c>
      <c r="BR73" s="89">
        <f aca="true" t="shared" si="119" ref="BR73">SUM(K73+S73+AA73+AI73+AQ73+AY73)</f>
        <v>0</v>
      </c>
      <c r="BS73" s="68">
        <f t="shared" si="4"/>
        <v>0</v>
      </c>
      <c r="BT73" s="69">
        <f aca="true" t="shared" si="120" ref="BT73">SUM(M73+U73+AC73+AK73+AS73+BA73)</f>
        <v>0</v>
      </c>
      <c r="BU73" s="2"/>
      <c r="BV73" s="8"/>
    </row>
    <row r="74" spans="2:74" ht="11.25">
      <c r="B74" s="6">
        <v>60</v>
      </c>
      <c r="C74" s="6" t="s">
        <v>68</v>
      </c>
      <c r="D74" s="99" t="s">
        <v>5</v>
      </c>
      <c r="E74" s="97">
        <f t="shared" si="17"/>
        <v>3</v>
      </c>
      <c r="F74" s="98">
        <v>21</v>
      </c>
      <c r="G74" s="70"/>
      <c r="H74" s="70"/>
      <c r="I74" s="70"/>
      <c r="J74" s="70"/>
      <c r="K74" s="71">
        <v>2</v>
      </c>
      <c r="L74" s="71">
        <v>3</v>
      </c>
      <c r="M74" s="72"/>
      <c r="N74" s="73">
        <v>5</v>
      </c>
      <c r="O74" s="70"/>
      <c r="P74" s="70"/>
      <c r="Q74" s="70"/>
      <c r="R74" s="70"/>
      <c r="S74" s="71"/>
      <c r="T74" s="71"/>
      <c r="U74" s="72"/>
      <c r="V74" s="73"/>
      <c r="W74" s="70"/>
      <c r="X74" s="70"/>
      <c r="Y74" s="70"/>
      <c r="Z74" s="70"/>
      <c r="AA74" s="71"/>
      <c r="AB74" s="71"/>
      <c r="AC74" s="72"/>
      <c r="AD74" s="243"/>
      <c r="AE74" s="244"/>
      <c r="AF74" s="244"/>
      <c r="AG74" s="244"/>
      <c r="AH74" s="244"/>
      <c r="AI74" s="245"/>
      <c r="AJ74" s="245"/>
      <c r="AK74" s="246"/>
      <c r="AL74" s="328" t="s">
        <v>268</v>
      </c>
      <c r="AM74" s="329"/>
      <c r="AN74" s="329"/>
      <c r="AO74" s="329"/>
      <c r="AP74" s="329"/>
      <c r="AQ74" s="329"/>
      <c r="AR74" s="329"/>
      <c r="AS74" s="330"/>
      <c r="AT74" s="73">
        <v>17</v>
      </c>
      <c r="AU74" s="70"/>
      <c r="AV74" s="70"/>
      <c r="AW74" s="70"/>
      <c r="AX74" s="70"/>
      <c r="AY74" s="71"/>
      <c r="AZ74" s="71">
        <v>1</v>
      </c>
      <c r="BA74" s="72"/>
      <c r="BB74" s="75"/>
      <c r="BC74" s="83">
        <f t="shared" si="91"/>
        <v>3</v>
      </c>
      <c r="BD74" s="84">
        <f t="shared" si="5"/>
        <v>43</v>
      </c>
      <c r="BE74" s="52"/>
      <c r="BF74" s="84">
        <f t="shared" si="6"/>
        <v>21</v>
      </c>
      <c r="BG74" s="286">
        <f t="shared" si="18"/>
        <v>0</v>
      </c>
      <c r="BH74" s="286">
        <f t="shared" si="7"/>
        <v>0</v>
      </c>
      <c r="BI74" s="88">
        <f t="shared" si="2"/>
        <v>14.333333333333334</v>
      </c>
      <c r="BJ74" s="83">
        <f t="shared" si="8"/>
        <v>0</v>
      </c>
      <c r="BK74" s="84">
        <f t="shared" si="9"/>
        <v>0</v>
      </c>
      <c r="BL74" s="84">
        <f t="shared" si="10"/>
        <v>0</v>
      </c>
      <c r="BM74" s="84">
        <f t="shared" si="11"/>
        <v>0</v>
      </c>
      <c r="BN74" s="84">
        <f t="shared" si="3"/>
        <v>0</v>
      </c>
      <c r="BO74" s="84">
        <f t="shared" si="12"/>
        <v>0</v>
      </c>
      <c r="BP74" s="86" t="str">
        <f t="shared" si="13"/>
        <v>-</v>
      </c>
      <c r="BQ74" s="88" t="str">
        <f t="shared" si="16"/>
        <v>-</v>
      </c>
      <c r="BR74" s="89">
        <f t="shared" si="14"/>
        <v>2</v>
      </c>
      <c r="BS74" s="68">
        <f t="shared" si="4"/>
        <v>4</v>
      </c>
      <c r="BT74" s="69">
        <f t="shared" si="15"/>
        <v>0</v>
      </c>
      <c r="BU74" s="2"/>
      <c r="BV74" s="6"/>
    </row>
    <row r="75" spans="2:74" ht="11.25">
      <c r="B75" s="6">
        <v>61</v>
      </c>
      <c r="C75" s="6" t="s">
        <v>69</v>
      </c>
      <c r="D75" s="99" t="s">
        <v>5</v>
      </c>
      <c r="E75" s="97">
        <f t="shared" si="17"/>
        <v>3</v>
      </c>
      <c r="F75" s="98">
        <v>11</v>
      </c>
      <c r="G75" s="70"/>
      <c r="H75" s="70"/>
      <c r="I75" s="70"/>
      <c r="J75" s="70"/>
      <c r="K75" s="71"/>
      <c r="L75" s="71"/>
      <c r="M75" s="72"/>
      <c r="N75" s="73">
        <v>0</v>
      </c>
      <c r="O75" s="70"/>
      <c r="P75" s="70"/>
      <c r="Q75" s="70"/>
      <c r="R75" s="70"/>
      <c r="S75" s="71"/>
      <c r="T75" s="71"/>
      <c r="U75" s="72"/>
      <c r="V75" s="73">
        <v>0</v>
      </c>
      <c r="W75" s="70"/>
      <c r="X75" s="70"/>
      <c r="Y75" s="70"/>
      <c r="Z75" s="70"/>
      <c r="AA75" s="71"/>
      <c r="AB75" s="71"/>
      <c r="AC75" s="72"/>
      <c r="AD75" s="243"/>
      <c r="AE75" s="244"/>
      <c r="AF75" s="244"/>
      <c r="AG75" s="244"/>
      <c r="AH75" s="244"/>
      <c r="AI75" s="245"/>
      <c r="AJ75" s="245"/>
      <c r="AK75" s="246"/>
      <c r="AL75" s="331"/>
      <c r="AM75" s="332"/>
      <c r="AN75" s="332"/>
      <c r="AO75" s="332"/>
      <c r="AP75" s="332"/>
      <c r="AQ75" s="332"/>
      <c r="AR75" s="332"/>
      <c r="AS75" s="333"/>
      <c r="AT75" s="73"/>
      <c r="AU75" s="70"/>
      <c r="AV75" s="70"/>
      <c r="AW75" s="70"/>
      <c r="AX75" s="70"/>
      <c r="AY75" s="71"/>
      <c r="AZ75" s="71"/>
      <c r="BA75" s="72"/>
      <c r="BB75" s="75"/>
      <c r="BC75" s="83">
        <f t="shared" si="91"/>
        <v>3</v>
      </c>
      <c r="BD75" s="84">
        <f t="shared" si="5"/>
        <v>11</v>
      </c>
      <c r="BE75" s="52"/>
      <c r="BF75" s="84">
        <f t="shared" si="6"/>
        <v>11</v>
      </c>
      <c r="BG75" s="286">
        <f t="shared" si="18"/>
        <v>0</v>
      </c>
      <c r="BH75" s="286">
        <f t="shared" si="7"/>
        <v>0</v>
      </c>
      <c r="BI75" s="88">
        <f t="shared" si="2"/>
        <v>3.6666666666666665</v>
      </c>
      <c r="BJ75" s="83">
        <f t="shared" si="8"/>
        <v>0</v>
      </c>
      <c r="BK75" s="84">
        <f t="shared" si="9"/>
        <v>0</v>
      </c>
      <c r="BL75" s="84">
        <f t="shared" si="10"/>
        <v>0</v>
      </c>
      <c r="BM75" s="84">
        <f t="shared" si="11"/>
        <v>0</v>
      </c>
      <c r="BN75" s="84">
        <f t="shared" si="3"/>
        <v>0</v>
      </c>
      <c r="BO75" s="84">
        <f t="shared" si="12"/>
        <v>0</v>
      </c>
      <c r="BP75" s="86" t="str">
        <f t="shared" si="13"/>
        <v>-</v>
      </c>
      <c r="BQ75" s="88" t="str">
        <f t="shared" si="16"/>
        <v>-</v>
      </c>
      <c r="BR75" s="89">
        <f t="shared" si="14"/>
        <v>0</v>
      </c>
      <c r="BS75" s="68">
        <f t="shared" si="4"/>
        <v>0</v>
      </c>
      <c r="BT75" s="69">
        <f t="shared" si="15"/>
        <v>0</v>
      </c>
      <c r="BU75" s="2"/>
      <c r="BV75" s="6"/>
    </row>
    <row r="76" spans="2:74" ht="11.25">
      <c r="B76" s="6">
        <v>62</v>
      </c>
      <c r="C76" s="5" t="s">
        <v>235</v>
      </c>
      <c r="D76" s="99" t="s">
        <v>5</v>
      </c>
      <c r="E76" s="97">
        <f t="shared" si="17"/>
        <v>2</v>
      </c>
      <c r="F76" s="98"/>
      <c r="G76" s="70"/>
      <c r="H76" s="70"/>
      <c r="I76" s="70"/>
      <c r="J76" s="70"/>
      <c r="K76" s="71"/>
      <c r="L76" s="71"/>
      <c r="M76" s="72"/>
      <c r="N76" s="73">
        <v>6</v>
      </c>
      <c r="O76" s="70">
        <v>2</v>
      </c>
      <c r="P76" s="70">
        <v>0</v>
      </c>
      <c r="Q76" s="70">
        <v>10</v>
      </c>
      <c r="R76" s="70">
        <v>1</v>
      </c>
      <c r="S76" s="71"/>
      <c r="T76" s="71"/>
      <c r="U76" s="72"/>
      <c r="V76" s="73"/>
      <c r="W76" s="70"/>
      <c r="X76" s="70"/>
      <c r="Y76" s="70"/>
      <c r="Z76" s="70"/>
      <c r="AA76" s="71"/>
      <c r="AB76" s="71"/>
      <c r="AC76" s="72"/>
      <c r="AD76" s="243"/>
      <c r="AE76" s="244"/>
      <c r="AF76" s="244"/>
      <c r="AG76" s="244"/>
      <c r="AH76" s="244"/>
      <c r="AI76" s="245"/>
      <c r="AJ76" s="245"/>
      <c r="AK76" s="246"/>
      <c r="AL76" s="331"/>
      <c r="AM76" s="332"/>
      <c r="AN76" s="332"/>
      <c r="AO76" s="332"/>
      <c r="AP76" s="332"/>
      <c r="AQ76" s="332"/>
      <c r="AR76" s="332"/>
      <c r="AS76" s="333"/>
      <c r="AT76" s="73">
        <v>7</v>
      </c>
      <c r="AU76" s="70">
        <v>3.2</v>
      </c>
      <c r="AV76" s="70">
        <v>0</v>
      </c>
      <c r="AW76" s="70">
        <v>13</v>
      </c>
      <c r="AX76" s="70">
        <v>1</v>
      </c>
      <c r="AY76" s="71"/>
      <c r="AZ76" s="71"/>
      <c r="BA76" s="72"/>
      <c r="BB76" s="75"/>
      <c r="BC76" s="83">
        <f t="shared" si="91"/>
        <v>2</v>
      </c>
      <c r="BD76" s="84">
        <f t="shared" si="5"/>
        <v>13</v>
      </c>
      <c r="BE76" s="52"/>
      <c r="BF76" s="84">
        <f t="shared" si="6"/>
        <v>7</v>
      </c>
      <c r="BG76" s="286">
        <f t="shared" si="18"/>
        <v>0</v>
      </c>
      <c r="BH76" s="286">
        <f t="shared" si="7"/>
        <v>0</v>
      </c>
      <c r="BI76" s="88">
        <f t="shared" si="2"/>
        <v>6.5</v>
      </c>
      <c r="BJ76" s="83">
        <f t="shared" si="8"/>
        <v>5.2</v>
      </c>
      <c r="BK76" s="84">
        <f t="shared" si="9"/>
        <v>0</v>
      </c>
      <c r="BL76" s="84">
        <f t="shared" si="10"/>
        <v>23</v>
      </c>
      <c r="BM76" s="84">
        <f t="shared" si="11"/>
        <v>2</v>
      </c>
      <c r="BN76" s="84">
        <f t="shared" si="3"/>
        <v>0</v>
      </c>
      <c r="BO76" s="84">
        <f t="shared" si="12"/>
        <v>0</v>
      </c>
      <c r="BP76" s="86">
        <f t="shared" si="13"/>
        <v>4.423076923076923</v>
      </c>
      <c r="BQ76" s="88">
        <f t="shared" si="16"/>
        <v>11.5</v>
      </c>
      <c r="BR76" s="89">
        <f t="shared" si="14"/>
        <v>0</v>
      </c>
      <c r="BS76" s="68">
        <f t="shared" si="4"/>
        <v>0</v>
      </c>
      <c r="BT76" s="69">
        <f t="shared" si="15"/>
        <v>0</v>
      </c>
      <c r="BU76" s="2"/>
      <c r="BV76" s="8"/>
    </row>
    <row r="77" spans="2:74" ht="11.25">
      <c r="B77" s="6">
        <v>63</v>
      </c>
      <c r="C77" s="5" t="s">
        <v>71</v>
      </c>
      <c r="D77" s="99" t="s">
        <v>5</v>
      </c>
      <c r="E77" s="97">
        <f t="shared" si="17"/>
        <v>3</v>
      </c>
      <c r="F77" s="98">
        <v>2</v>
      </c>
      <c r="G77" s="70"/>
      <c r="H77" s="70"/>
      <c r="I77" s="70"/>
      <c r="J77" s="70"/>
      <c r="K77" s="71"/>
      <c r="L77" s="71"/>
      <c r="M77" s="72"/>
      <c r="N77" s="73">
        <v>4</v>
      </c>
      <c r="O77" s="70"/>
      <c r="P77" s="70"/>
      <c r="Q77" s="70"/>
      <c r="R77" s="70"/>
      <c r="S77" s="71"/>
      <c r="T77" s="71"/>
      <c r="U77" s="72"/>
      <c r="V77" s="73"/>
      <c r="W77" s="70"/>
      <c r="X77" s="70"/>
      <c r="Y77" s="70"/>
      <c r="Z77" s="70"/>
      <c r="AA77" s="71"/>
      <c r="AB77" s="71"/>
      <c r="AC77" s="72"/>
      <c r="AD77" s="243"/>
      <c r="AE77" s="244"/>
      <c r="AF77" s="244"/>
      <c r="AG77" s="244"/>
      <c r="AH77" s="244"/>
      <c r="AI77" s="245"/>
      <c r="AJ77" s="245"/>
      <c r="AK77" s="246"/>
      <c r="AL77" s="331"/>
      <c r="AM77" s="332"/>
      <c r="AN77" s="332"/>
      <c r="AO77" s="332"/>
      <c r="AP77" s="332"/>
      <c r="AQ77" s="332"/>
      <c r="AR77" s="332"/>
      <c r="AS77" s="333"/>
      <c r="AT77" s="73">
        <v>3</v>
      </c>
      <c r="AU77" s="70">
        <v>3</v>
      </c>
      <c r="AV77" s="70">
        <v>0</v>
      </c>
      <c r="AW77" s="70">
        <v>23</v>
      </c>
      <c r="AX77" s="70">
        <v>1</v>
      </c>
      <c r="AY77" s="71">
        <v>1</v>
      </c>
      <c r="AZ77" s="71"/>
      <c r="BA77" s="72"/>
      <c r="BB77" s="75"/>
      <c r="BC77" s="83">
        <f t="shared" si="91"/>
        <v>3</v>
      </c>
      <c r="BD77" s="84">
        <f t="shared" si="5"/>
        <v>9</v>
      </c>
      <c r="BE77" s="52"/>
      <c r="BF77" s="84">
        <f t="shared" si="6"/>
        <v>4</v>
      </c>
      <c r="BG77" s="286">
        <f t="shared" si="18"/>
        <v>0</v>
      </c>
      <c r="BH77" s="286">
        <f t="shared" si="7"/>
        <v>0</v>
      </c>
      <c r="BI77" s="88">
        <f t="shared" si="2"/>
        <v>3</v>
      </c>
      <c r="BJ77" s="83">
        <f t="shared" si="8"/>
        <v>3</v>
      </c>
      <c r="BK77" s="84">
        <f t="shared" si="9"/>
        <v>0</v>
      </c>
      <c r="BL77" s="84">
        <f t="shared" si="10"/>
        <v>23</v>
      </c>
      <c r="BM77" s="84">
        <f t="shared" si="11"/>
        <v>1</v>
      </c>
      <c r="BN77" s="84">
        <f t="shared" si="3"/>
        <v>0</v>
      </c>
      <c r="BO77" s="84">
        <f t="shared" si="12"/>
        <v>0</v>
      </c>
      <c r="BP77" s="86">
        <f t="shared" si="13"/>
        <v>7.666666666666667</v>
      </c>
      <c r="BQ77" s="88">
        <f t="shared" si="16"/>
        <v>23</v>
      </c>
      <c r="BR77" s="89">
        <f t="shared" si="14"/>
        <v>1</v>
      </c>
      <c r="BS77" s="68">
        <f t="shared" si="4"/>
        <v>0</v>
      </c>
      <c r="BT77" s="69">
        <f t="shared" si="15"/>
        <v>0</v>
      </c>
      <c r="BU77" s="2"/>
      <c r="BV77" s="6"/>
    </row>
    <row r="78" spans="2:74" ht="11.25">
      <c r="B78" s="6">
        <v>64</v>
      </c>
      <c r="C78" s="5" t="s">
        <v>72</v>
      </c>
      <c r="D78" s="99" t="s">
        <v>5</v>
      </c>
      <c r="E78" s="97">
        <f t="shared" si="17"/>
        <v>4</v>
      </c>
      <c r="F78" s="98">
        <v>2</v>
      </c>
      <c r="G78" s="70">
        <v>5</v>
      </c>
      <c r="H78" s="70">
        <v>0</v>
      </c>
      <c r="I78" s="70">
        <v>21</v>
      </c>
      <c r="J78" s="70">
        <v>1</v>
      </c>
      <c r="K78" s="71"/>
      <c r="L78" s="71">
        <v>2</v>
      </c>
      <c r="M78" s="72"/>
      <c r="N78" s="73">
        <v>11</v>
      </c>
      <c r="O78" s="70">
        <v>2</v>
      </c>
      <c r="P78" s="70">
        <v>0</v>
      </c>
      <c r="Q78" s="70">
        <v>10</v>
      </c>
      <c r="R78" s="70">
        <v>0</v>
      </c>
      <c r="S78" s="71">
        <v>1</v>
      </c>
      <c r="T78" s="71"/>
      <c r="U78" s="72"/>
      <c r="V78" s="73">
        <v>40</v>
      </c>
      <c r="W78" s="70">
        <v>4</v>
      </c>
      <c r="X78" s="70">
        <v>0</v>
      </c>
      <c r="Y78" s="70">
        <v>27</v>
      </c>
      <c r="Z78" s="70">
        <v>0</v>
      </c>
      <c r="AA78" s="71"/>
      <c r="AB78" s="71"/>
      <c r="AC78" s="72"/>
      <c r="AD78" s="243"/>
      <c r="AE78" s="244"/>
      <c r="AF78" s="244"/>
      <c r="AG78" s="244"/>
      <c r="AH78" s="244"/>
      <c r="AI78" s="245"/>
      <c r="AJ78" s="245"/>
      <c r="AK78" s="246"/>
      <c r="AL78" s="331"/>
      <c r="AM78" s="332"/>
      <c r="AN78" s="332"/>
      <c r="AO78" s="332"/>
      <c r="AP78" s="332"/>
      <c r="AQ78" s="332"/>
      <c r="AR78" s="332"/>
      <c r="AS78" s="333"/>
      <c r="AT78" s="73">
        <v>15</v>
      </c>
      <c r="AU78" s="70">
        <v>3</v>
      </c>
      <c r="AV78" s="70">
        <v>0</v>
      </c>
      <c r="AW78" s="70">
        <v>13</v>
      </c>
      <c r="AX78" s="70">
        <v>2</v>
      </c>
      <c r="AY78" s="71">
        <v>1</v>
      </c>
      <c r="AZ78" s="71"/>
      <c r="BA78" s="72"/>
      <c r="BB78" s="75"/>
      <c r="BC78" s="83">
        <f t="shared" si="91"/>
        <v>4</v>
      </c>
      <c r="BD78" s="84">
        <f t="shared" si="5"/>
        <v>68</v>
      </c>
      <c r="BE78" s="52"/>
      <c r="BF78" s="84">
        <f t="shared" si="6"/>
        <v>40</v>
      </c>
      <c r="BG78" s="286">
        <f t="shared" si="18"/>
        <v>0</v>
      </c>
      <c r="BH78" s="286">
        <f t="shared" si="7"/>
        <v>0</v>
      </c>
      <c r="BI78" s="88">
        <f t="shared" si="2"/>
        <v>17</v>
      </c>
      <c r="BJ78" s="83">
        <f t="shared" si="8"/>
        <v>14</v>
      </c>
      <c r="BK78" s="84">
        <f t="shared" si="9"/>
        <v>0</v>
      </c>
      <c r="BL78" s="84">
        <f t="shared" si="10"/>
        <v>71</v>
      </c>
      <c r="BM78" s="84">
        <f t="shared" si="11"/>
        <v>3</v>
      </c>
      <c r="BN78" s="84">
        <f t="shared" si="3"/>
        <v>0</v>
      </c>
      <c r="BO78" s="84">
        <f t="shared" si="12"/>
        <v>0</v>
      </c>
      <c r="BP78" s="86">
        <f t="shared" si="13"/>
        <v>5.071428571428571</v>
      </c>
      <c r="BQ78" s="88">
        <f t="shared" si="16"/>
        <v>23.666666666666668</v>
      </c>
      <c r="BR78" s="89">
        <f t="shared" si="14"/>
        <v>2</v>
      </c>
      <c r="BS78" s="68">
        <f t="shared" si="4"/>
        <v>2</v>
      </c>
      <c r="BT78" s="69">
        <f t="shared" si="15"/>
        <v>0</v>
      </c>
      <c r="BU78" s="2"/>
      <c r="BV78" s="6"/>
    </row>
    <row r="79" spans="2:74" ht="11.25">
      <c r="B79" s="6">
        <v>65</v>
      </c>
      <c r="C79" s="5" t="s">
        <v>70</v>
      </c>
      <c r="D79" s="99" t="s">
        <v>5</v>
      </c>
      <c r="E79" s="97">
        <f t="shared" si="17"/>
        <v>2</v>
      </c>
      <c r="F79" s="98">
        <v>5</v>
      </c>
      <c r="G79" s="70">
        <v>2</v>
      </c>
      <c r="H79" s="70">
        <v>0</v>
      </c>
      <c r="I79" s="70">
        <v>11</v>
      </c>
      <c r="J79" s="70">
        <v>0</v>
      </c>
      <c r="K79" s="71">
        <v>1</v>
      </c>
      <c r="L79" s="71"/>
      <c r="M79" s="72"/>
      <c r="N79" s="73">
        <v>2</v>
      </c>
      <c r="O79" s="70">
        <v>1.4</v>
      </c>
      <c r="P79" s="70">
        <v>0</v>
      </c>
      <c r="Q79" s="70">
        <v>8</v>
      </c>
      <c r="R79" s="70">
        <v>0</v>
      </c>
      <c r="S79" s="71">
        <v>1</v>
      </c>
      <c r="T79" s="71"/>
      <c r="U79" s="72"/>
      <c r="V79" s="73"/>
      <c r="W79" s="70"/>
      <c r="X79" s="70"/>
      <c r="Y79" s="70"/>
      <c r="Z79" s="70"/>
      <c r="AA79" s="71"/>
      <c r="AB79" s="71"/>
      <c r="AC79" s="72"/>
      <c r="AD79" s="243"/>
      <c r="AE79" s="244"/>
      <c r="AF79" s="244"/>
      <c r="AG79" s="244"/>
      <c r="AH79" s="244"/>
      <c r="AI79" s="245"/>
      <c r="AJ79" s="245"/>
      <c r="AK79" s="246"/>
      <c r="AL79" s="331"/>
      <c r="AM79" s="332"/>
      <c r="AN79" s="332"/>
      <c r="AO79" s="332"/>
      <c r="AP79" s="332"/>
      <c r="AQ79" s="332"/>
      <c r="AR79" s="332"/>
      <c r="AS79" s="333"/>
      <c r="AT79" s="73"/>
      <c r="AU79" s="70"/>
      <c r="AV79" s="70"/>
      <c r="AW79" s="70"/>
      <c r="AX79" s="70"/>
      <c r="AY79" s="71"/>
      <c r="AZ79" s="71"/>
      <c r="BA79" s="72"/>
      <c r="BB79" s="75"/>
      <c r="BC79" s="83">
        <f t="shared" si="91"/>
        <v>2</v>
      </c>
      <c r="BD79" s="84">
        <f t="shared" si="5"/>
        <v>7</v>
      </c>
      <c r="BE79" s="52">
        <v>1</v>
      </c>
      <c r="BF79" s="84">
        <f t="shared" si="6"/>
        <v>5</v>
      </c>
      <c r="BG79" s="286">
        <f t="shared" si="18"/>
        <v>0</v>
      </c>
      <c r="BH79" s="286">
        <f t="shared" si="7"/>
        <v>0</v>
      </c>
      <c r="BI79" s="88">
        <f t="shared" si="2"/>
        <v>7</v>
      </c>
      <c r="BJ79" s="83">
        <f t="shared" si="8"/>
        <v>3.4</v>
      </c>
      <c r="BK79" s="84">
        <f t="shared" si="9"/>
        <v>0</v>
      </c>
      <c r="BL79" s="84">
        <f t="shared" si="10"/>
        <v>19</v>
      </c>
      <c r="BM79" s="84">
        <f t="shared" si="11"/>
        <v>0</v>
      </c>
      <c r="BN79" s="84">
        <f t="shared" si="3"/>
        <v>0</v>
      </c>
      <c r="BO79" s="84">
        <f t="shared" si="12"/>
        <v>0</v>
      </c>
      <c r="BP79" s="86">
        <f t="shared" si="13"/>
        <v>5.588235294117648</v>
      </c>
      <c r="BQ79" s="88" t="str">
        <f t="shared" si="16"/>
        <v>-</v>
      </c>
      <c r="BR79" s="89">
        <f t="shared" si="14"/>
        <v>2</v>
      </c>
      <c r="BS79" s="68">
        <f t="shared" si="4"/>
        <v>0</v>
      </c>
      <c r="BT79" s="69">
        <f t="shared" si="15"/>
        <v>0</v>
      </c>
      <c r="BU79" s="2"/>
      <c r="BV79" s="6"/>
    </row>
    <row r="80" spans="2:74" ht="11.25">
      <c r="B80" s="6">
        <v>66</v>
      </c>
      <c r="C80" s="5" t="s">
        <v>236</v>
      </c>
      <c r="D80" s="99" t="s">
        <v>5</v>
      </c>
      <c r="E80" s="97">
        <f t="shared" si="17"/>
        <v>3</v>
      </c>
      <c r="F80" s="98"/>
      <c r="G80" s="70"/>
      <c r="H80" s="70"/>
      <c r="I80" s="70"/>
      <c r="J80" s="70"/>
      <c r="K80" s="71"/>
      <c r="L80" s="71"/>
      <c r="M80" s="72"/>
      <c r="N80" s="73">
        <v>0</v>
      </c>
      <c r="O80" s="70"/>
      <c r="P80" s="70"/>
      <c r="Q80" s="70"/>
      <c r="R80" s="70"/>
      <c r="S80" s="71"/>
      <c r="T80" s="71"/>
      <c r="U80" s="72"/>
      <c r="V80" s="73">
        <v>0</v>
      </c>
      <c r="W80" s="70">
        <v>1</v>
      </c>
      <c r="X80" s="70">
        <v>0</v>
      </c>
      <c r="Y80" s="70">
        <v>12</v>
      </c>
      <c r="Z80" s="70">
        <v>0</v>
      </c>
      <c r="AA80" s="71"/>
      <c r="AB80" s="71"/>
      <c r="AC80" s="72"/>
      <c r="AD80" s="243"/>
      <c r="AE80" s="244"/>
      <c r="AF80" s="244"/>
      <c r="AG80" s="244"/>
      <c r="AH80" s="244"/>
      <c r="AI80" s="245"/>
      <c r="AJ80" s="245"/>
      <c r="AK80" s="246"/>
      <c r="AL80" s="331"/>
      <c r="AM80" s="332"/>
      <c r="AN80" s="332"/>
      <c r="AO80" s="332"/>
      <c r="AP80" s="332"/>
      <c r="AQ80" s="332"/>
      <c r="AR80" s="332"/>
      <c r="AS80" s="333"/>
      <c r="AT80" s="73">
        <v>2</v>
      </c>
      <c r="AU80" s="70"/>
      <c r="AV80" s="70"/>
      <c r="AW80" s="70"/>
      <c r="AX80" s="70"/>
      <c r="AY80" s="71"/>
      <c r="AZ80" s="71"/>
      <c r="BA80" s="72"/>
      <c r="BB80" s="75"/>
      <c r="BC80" s="83">
        <f t="shared" si="91"/>
        <v>3</v>
      </c>
      <c r="BD80" s="84">
        <f t="shared" si="5"/>
        <v>2</v>
      </c>
      <c r="BE80" s="52"/>
      <c r="BF80" s="84">
        <f t="shared" si="6"/>
        <v>2</v>
      </c>
      <c r="BG80" s="286">
        <f t="shared" si="18"/>
        <v>0</v>
      </c>
      <c r="BH80" s="286">
        <f aca="true" t="shared" si="121" ref="BH80:BH135">COUNTIF(F80,"&gt;=100")+COUNTIF(N80,"&gt;=100")+COUNTIF(V80,"&gt;=100")+COUNTIF(AD80,"&gt;=100")+COUNTIF(AL80,"&gt;=100")+COUNTIF(AT80,"&gt;=100")</f>
        <v>0</v>
      </c>
      <c r="BI80" s="88">
        <f t="shared" si="2"/>
        <v>0.6666666666666666</v>
      </c>
      <c r="BJ80" s="83">
        <f t="shared" si="8"/>
        <v>1</v>
      </c>
      <c r="BK80" s="84">
        <f t="shared" si="9"/>
        <v>0</v>
      </c>
      <c r="BL80" s="84">
        <f t="shared" si="10"/>
        <v>12</v>
      </c>
      <c r="BM80" s="84">
        <f t="shared" si="11"/>
        <v>0</v>
      </c>
      <c r="BN80" s="84">
        <f t="shared" si="3"/>
        <v>0</v>
      </c>
      <c r="BO80" s="84">
        <f t="shared" si="12"/>
        <v>0</v>
      </c>
      <c r="BP80" s="86">
        <f t="shared" si="13"/>
        <v>12</v>
      </c>
      <c r="BQ80" s="88" t="str">
        <f t="shared" si="16"/>
        <v>-</v>
      </c>
      <c r="BR80" s="89">
        <f t="shared" si="14"/>
        <v>0</v>
      </c>
      <c r="BS80" s="68">
        <f t="shared" si="4"/>
        <v>0</v>
      </c>
      <c r="BT80" s="69">
        <f t="shared" si="15"/>
        <v>0</v>
      </c>
      <c r="BU80" s="2"/>
      <c r="BV80" s="8"/>
    </row>
    <row r="81" spans="2:74" ht="11.25">
      <c r="B81" s="6">
        <v>67</v>
      </c>
      <c r="C81" s="5" t="s">
        <v>237</v>
      </c>
      <c r="D81" s="99" t="s">
        <v>5</v>
      </c>
      <c r="E81" s="97">
        <f t="shared" si="17"/>
        <v>1</v>
      </c>
      <c r="F81" s="98"/>
      <c r="G81" s="70"/>
      <c r="H81" s="70"/>
      <c r="I81" s="70"/>
      <c r="J81" s="70"/>
      <c r="K81" s="71"/>
      <c r="L81" s="71"/>
      <c r="M81" s="72"/>
      <c r="N81" s="73">
        <v>5</v>
      </c>
      <c r="O81" s="70">
        <v>1</v>
      </c>
      <c r="P81" s="70">
        <v>0</v>
      </c>
      <c r="Q81" s="70">
        <v>11</v>
      </c>
      <c r="R81" s="70">
        <v>1</v>
      </c>
      <c r="S81" s="71"/>
      <c r="T81" s="71"/>
      <c r="U81" s="72"/>
      <c r="V81" s="73"/>
      <c r="W81" s="70"/>
      <c r="X81" s="70"/>
      <c r="Y81" s="70"/>
      <c r="Z81" s="70"/>
      <c r="AA81" s="71"/>
      <c r="AB81" s="71"/>
      <c r="AC81" s="72"/>
      <c r="AD81" s="243"/>
      <c r="AE81" s="244"/>
      <c r="AF81" s="244"/>
      <c r="AG81" s="244"/>
      <c r="AH81" s="244"/>
      <c r="AI81" s="245"/>
      <c r="AJ81" s="245"/>
      <c r="AK81" s="246"/>
      <c r="AL81" s="331"/>
      <c r="AM81" s="332"/>
      <c r="AN81" s="332"/>
      <c r="AO81" s="332"/>
      <c r="AP81" s="332"/>
      <c r="AQ81" s="332"/>
      <c r="AR81" s="332"/>
      <c r="AS81" s="333"/>
      <c r="AT81" s="73"/>
      <c r="AU81" s="70"/>
      <c r="AV81" s="70"/>
      <c r="AW81" s="70"/>
      <c r="AX81" s="70"/>
      <c r="AY81" s="71"/>
      <c r="AZ81" s="71"/>
      <c r="BA81" s="72"/>
      <c r="BB81" s="75"/>
      <c r="BC81" s="83">
        <f t="shared" si="91"/>
        <v>1</v>
      </c>
      <c r="BD81" s="84">
        <f t="shared" si="5"/>
        <v>5</v>
      </c>
      <c r="BE81" s="52">
        <v>1</v>
      </c>
      <c r="BF81" s="84">
        <f t="shared" si="6"/>
        <v>5</v>
      </c>
      <c r="BG81" s="286">
        <f t="shared" si="18"/>
        <v>0</v>
      </c>
      <c r="BH81" s="286">
        <f t="shared" si="121"/>
        <v>0</v>
      </c>
      <c r="BI81" s="88" t="str">
        <f t="shared" si="2"/>
        <v>-</v>
      </c>
      <c r="BJ81" s="83">
        <f t="shared" si="8"/>
        <v>1</v>
      </c>
      <c r="BK81" s="84">
        <f t="shared" si="9"/>
        <v>0</v>
      </c>
      <c r="BL81" s="84">
        <f t="shared" si="10"/>
        <v>11</v>
      </c>
      <c r="BM81" s="84">
        <f t="shared" si="11"/>
        <v>1</v>
      </c>
      <c r="BN81" s="84">
        <f t="shared" si="3"/>
        <v>0</v>
      </c>
      <c r="BO81" s="84">
        <f t="shared" si="12"/>
        <v>0</v>
      </c>
      <c r="BP81" s="86">
        <f t="shared" si="13"/>
        <v>11</v>
      </c>
      <c r="BQ81" s="88">
        <f t="shared" si="16"/>
        <v>11</v>
      </c>
      <c r="BR81" s="89">
        <f t="shared" si="14"/>
        <v>0</v>
      </c>
      <c r="BS81" s="68">
        <f t="shared" si="14"/>
        <v>0</v>
      </c>
      <c r="BT81" s="69">
        <f t="shared" si="15"/>
        <v>0</v>
      </c>
      <c r="BU81" s="2"/>
      <c r="BV81" s="8"/>
    </row>
    <row r="82" spans="2:74" ht="11.25">
      <c r="B82" s="6">
        <v>68</v>
      </c>
      <c r="C82" s="6" t="s">
        <v>40</v>
      </c>
      <c r="D82" s="99" t="s">
        <v>5</v>
      </c>
      <c r="E82" s="97">
        <f t="shared" si="17"/>
        <v>3</v>
      </c>
      <c r="F82" s="98">
        <v>10</v>
      </c>
      <c r="G82" s="70"/>
      <c r="H82" s="70"/>
      <c r="I82" s="70"/>
      <c r="J82" s="70"/>
      <c r="K82" s="71"/>
      <c r="L82" s="71"/>
      <c r="M82" s="72"/>
      <c r="N82" s="73">
        <v>0</v>
      </c>
      <c r="O82" s="70"/>
      <c r="P82" s="70"/>
      <c r="Q82" s="70"/>
      <c r="R82" s="70"/>
      <c r="S82" s="71"/>
      <c r="T82" s="71"/>
      <c r="U82" s="72"/>
      <c r="V82" s="73"/>
      <c r="W82" s="70"/>
      <c r="X82" s="70"/>
      <c r="Y82" s="70"/>
      <c r="Z82" s="70"/>
      <c r="AA82" s="71"/>
      <c r="AB82" s="71"/>
      <c r="AC82" s="72"/>
      <c r="AD82" s="243"/>
      <c r="AE82" s="244"/>
      <c r="AF82" s="244"/>
      <c r="AG82" s="244"/>
      <c r="AH82" s="244"/>
      <c r="AI82" s="245"/>
      <c r="AJ82" s="245"/>
      <c r="AK82" s="246"/>
      <c r="AL82" s="331"/>
      <c r="AM82" s="332"/>
      <c r="AN82" s="332"/>
      <c r="AO82" s="332"/>
      <c r="AP82" s="332"/>
      <c r="AQ82" s="332"/>
      <c r="AR82" s="332"/>
      <c r="AS82" s="333"/>
      <c r="AT82" s="73">
        <v>1</v>
      </c>
      <c r="AU82" s="70"/>
      <c r="AV82" s="70"/>
      <c r="AW82" s="70"/>
      <c r="AX82" s="70"/>
      <c r="AY82" s="71"/>
      <c r="AZ82" s="71"/>
      <c r="BA82" s="72"/>
      <c r="BB82" s="75"/>
      <c r="BC82" s="83">
        <f t="shared" si="91"/>
        <v>3</v>
      </c>
      <c r="BD82" s="84">
        <f t="shared" si="5"/>
        <v>11</v>
      </c>
      <c r="BE82" s="52">
        <f>1+1</f>
        <v>2</v>
      </c>
      <c r="BF82" s="84">
        <f t="shared" si="6"/>
        <v>10</v>
      </c>
      <c r="BG82" s="286">
        <f t="shared" si="18"/>
        <v>0</v>
      </c>
      <c r="BH82" s="286">
        <f t="shared" si="121"/>
        <v>0</v>
      </c>
      <c r="BI82" s="88">
        <f t="shared" si="2"/>
        <v>11</v>
      </c>
      <c r="BJ82" s="83">
        <f t="shared" si="8"/>
        <v>0</v>
      </c>
      <c r="BK82" s="84">
        <f t="shared" si="9"/>
        <v>0</v>
      </c>
      <c r="BL82" s="84">
        <f t="shared" si="10"/>
        <v>0</v>
      </c>
      <c r="BM82" s="84">
        <f t="shared" si="11"/>
        <v>0</v>
      </c>
      <c r="BN82" s="84">
        <f t="shared" si="3"/>
        <v>0</v>
      </c>
      <c r="BO82" s="84">
        <f t="shared" si="12"/>
        <v>0</v>
      </c>
      <c r="BP82" s="86" t="str">
        <f t="shared" si="13"/>
        <v>-</v>
      </c>
      <c r="BQ82" s="88" t="str">
        <f t="shared" si="16"/>
        <v>-</v>
      </c>
      <c r="BR82" s="89">
        <f t="shared" si="14"/>
        <v>0</v>
      </c>
      <c r="BS82" s="68">
        <f t="shared" si="14"/>
        <v>0</v>
      </c>
      <c r="BT82" s="69">
        <f t="shared" si="15"/>
        <v>0</v>
      </c>
      <c r="BU82" s="2"/>
      <c r="BV82" s="6"/>
    </row>
    <row r="83" spans="2:74" ht="11.25">
      <c r="B83" s="6">
        <v>69</v>
      </c>
      <c r="C83" s="6" t="s">
        <v>73</v>
      </c>
      <c r="D83" s="99" t="s">
        <v>5</v>
      </c>
      <c r="E83" s="97">
        <f t="shared" si="17"/>
        <v>1</v>
      </c>
      <c r="F83" s="98">
        <v>60</v>
      </c>
      <c r="G83" s="70">
        <v>4</v>
      </c>
      <c r="H83" s="70">
        <v>0</v>
      </c>
      <c r="I83" s="70">
        <v>25</v>
      </c>
      <c r="J83" s="70">
        <v>1</v>
      </c>
      <c r="K83" s="71"/>
      <c r="L83" s="71"/>
      <c r="M83" s="72"/>
      <c r="N83" s="73"/>
      <c r="O83" s="70"/>
      <c r="P83" s="70"/>
      <c r="Q83" s="70"/>
      <c r="R83" s="70"/>
      <c r="S83" s="71"/>
      <c r="T83" s="71"/>
      <c r="U83" s="72"/>
      <c r="V83" s="73"/>
      <c r="W83" s="70"/>
      <c r="X83" s="70"/>
      <c r="Y83" s="70"/>
      <c r="Z83" s="70"/>
      <c r="AA83" s="71"/>
      <c r="AB83" s="71"/>
      <c r="AC83" s="72"/>
      <c r="AD83" s="243"/>
      <c r="AE83" s="244"/>
      <c r="AF83" s="244"/>
      <c r="AG83" s="244"/>
      <c r="AH83" s="244"/>
      <c r="AI83" s="245"/>
      <c r="AJ83" s="245"/>
      <c r="AK83" s="246"/>
      <c r="AL83" s="331"/>
      <c r="AM83" s="332"/>
      <c r="AN83" s="332"/>
      <c r="AO83" s="332"/>
      <c r="AP83" s="332"/>
      <c r="AQ83" s="332"/>
      <c r="AR83" s="332"/>
      <c r="AS83" s="333"/>
      <c r="AT83" s="73"/>
      <c r="AU83" s="70"/>
      <c r="AV83" s="70"/>
      <c r="AW83" s="70"/>
      <c r="AX83" s="70"/>
      <c r="AY83" s="71"/>
      <c r="AZ83" s="71"/>
      <c r="BA83" s="72"/>
      <c r="BB83" s="75"/>
      <c r="BC83" s="83">
        <f t="shared" si="91"/>
        <v>1</v>
      </c>
      <c r="BD83" s="84">
        <f t="shared" si="5"/>
        <v>60</v>
      </c>
      <c r="BE83" s="52"/>
      <c r="BF83" s="84">
        <f t="shared" si="6"/>
        <v>60</v>
      </c>
      <c r="BG83" s="286">
        <f t="shared" si="18"/>
        <v>1</v>
      </c>
      <c r="BH83" s="286">
        <f t="shared" si="121"/>
        <v>0</v>
      </c>
      <c r="BI83" s="88">
        <f t="shared" si="2"/>
        <v>60</v>
      </c>
      <c r="BJ83" s="83">
        <f t="shared" si="8"/>
        <v>4</v>
      </c>
      <c r="BK83" s="84">
        <f t="shared" si="9"/>
        <v>0</v>
      </c>
      <c r="BL83" s="84">
        <f t="shared" si="10"/>
        <v>25</v>
      </c>
      <c r="BM83" s="84">
        <f t="shared" si="11"/>
        <v>1</v>
      </c>
      <c r="BN83" s="84">
        <f t="shared" si="3"/>
        <v>0</v>
      </c>
      <c r="BO83" s="84">
        <f t="shared" si="12"/>
        <v>0</v>
      </c>
      <c r="BP83" s="86">
        <f t="shared" si="13"/>
        <v>6.25</v>
      </c>
      <c r="BQ83" s="88">
        <f t="shared" si="16"/>
        <v>25</v>
      </c>
      <c r="BR83" s="89">
        <f t="shared" si="14"/>
        <v>0</v>
      </c>
      <c r="BS83" s="68">
        <f t="shared" si="14"/>
        <v>0</v>
      </c>
      <c r="BT83" s="69">
        <f t="shared" si="15"/>
        <v>0</v>
      </c>
      <c r="BU83" s="2"/>
      <c r="BV83" s="6"/>
    </row>
    <row r="84" spans="2:74" ht="11.25">
      <c r="B84" s="6">
        <v>70</v>
      </c>
      <c r="C84" s="6" t="s">
        <v>74</v>
      </c>
      <c r="D84" s="99" t="s">
        <v>5</v>
      </c>
      <c r="E84" s="97">
        <f t="shared" si="17"/>
        <v>2</v>
      </c>
      <c r="F84" s="98">
        <v>1</v>
      </c>
      <c r="G84" s="70">
        <v>4</v>
      </c>
      <c r="H84" s="70">
        <v>0</v>
      </c>
      <c r="I84" s="70">
        <v>24</v>
      </c>
      <c r="J84" s="70">
        <v>2</v>
      </c>
      <c r="K84" s="71"/>
      <c r="L84" s="71"/>
      <c r="M84" s="72"/>
      <c r="N84" s="73"/>
      <c r="O84" s="70"/>
      <c r="P84" s="70"/>
      <c r="Q84" s="70"/>
      <c r="R84" s="70"/>
      <c r="S84" s="71"/>
      <c r="T84" s="71"/>
      <c r="U84" s="72"/>
      <c r="V84" s="73"/>
      <c r="W84" s="70"/>
      <c r="X84" s="70"/>
      <c r="Y84" s="70"/>
      <c r="Z84" s="70"/>
      <c r="AA84" s="71"/>
      <c r="AB84" s="71"/>
      <c r="AC84" s="72"/>
      <c r="AD84" s="243"/>
      <c r="AE84" s="244"/>
      <c r="AF84" s="244"/>
      <c r="AG84" s="244"/>
      <c r="AH84" s="244"/>
      <c r="AI84" s="245"/>
      <c r="AJ84" s="245"/>
      <c r="AK84" s="246"/>
      <c r="AL84" s="331"/>
      <c r="AM84" s="332"/>
      <c r="AN84" s="332"/>
      <c r="AO84" s="332"/>
      <c r="AP84" s="332"/>
      <c r="AQ84" s="332"/>
      <c r="AR84" s="332"/>
      <c r="AS84" s="333"/>
      <c r="AT84" s="73">
        <v>8</v>
      </c>
      <c r="AU84" s="70">
        <v>3</v>
      </c>
      <c r="AV84" s="70">
        <v>0</v>
      </c>
      <c r="AW84" s="70">
        <v>30</v>
      </c>
      <c r="AX84" s="70">
        <v>1</v>
      </c>
      <c r="AY84" s="71"/>
      <c r="AZ84" s="71"/>
      <c r="BA84" s="72"/>
      <c r="BB84" s="75"/>
      <c r="BC84" s="83">
        <f t="shared" si="91"/>
        <v>2</v>
      </c>
      <c r="BD84" s="84">
        <f t="shared" si="5"/>
        <v>9</v>
      </c>
      <c r="BE84" s="52"/>
      <c r="BF84" s="84">
        <f t="shared" si="6"/>
        <v>8</v>
      </c>
      <c r="BG84" s="286">
        <f t="shared" si="18"/>
        <v>0</v>
      </c>
      <c r="BH84" s="286">
        <f t="shared" si="121"/>
        <v>0</v>
      </c>
      <c r="BI84" s="88">
        <f t="shared" si="2"/>
        <v>4.5</v>
      </c>
      <c r="BJ84" s="83">
        <f t="shared" si="8"/>
        <v>7</v>
      </c>
      <c r="BK84" s="84">
        <f t="shared" si="9"/>
        <v>0</v>
      </c>
      <c r="BL84" s="84">
        <f t="shared" si="10"/>
        <v>54</v>
      </c>
      <c r="BM84" s="84">
        <f t="shared" si="11"/>
        <v>3</v>
      </c>
      <c r="BN84" s="84">
        <f t="shared" si="3"/>
        <v>0</v>
      </c>
      <c r="BO84" s="84">
        <f t="shared" si="12"/>
        <v>0</v>
      </c>
      <c r="BP84" s="86">
        <f t="shared" si="13"/>
        <v>7.714285714285714</v>
      </c>
      <c r="BQ84" s="88">
        <f t="shared" si="16"/>
        <v>18</v>
      </c>
      <c r="BR84" s="89">
        <f t="shared" si="14"/>
        <v>0</v>
      </c>
      <c r="BS84" s="68">
        <f t="shared" si="14"/>
        <v>0</v>
      </c>
      <c r="BT84" s="69">
        <f t="shared" si="15"/>
        <v>0</v>
      </c>
      <c r="BU84" s="2"/>
      <c r="BV84" s="6"/>
    </row>
    <row r="85" spans="2:74" ht="11.25">
      <c r="B85" s="6">
        <v>71</v>
      </c>
      <c r="C85" s="6" t="s">
        <v>75</v>
      </c>
      <c r="D85" s="99" t="s">
        <v>5</v>
      </c>
      <c r="E85" s="97">
        <f t="shared" si="17"/>
        <v>2</v>
      </c>
      <c r="F85" s="98">
        <v>14</v>
      </c>
      <c r="G85" s="70">
        <v>3.5</v>
      </c>
      <c r="H85" s="70">
        <v>1</v>
      </c>
      <c r="I85" s="70">
        <v>14</v>
      </c>
      <c r="J85" s="70">
        <v>3</v>
      </c>
      <c r="K85" s="71"/>
      <c r="L85" s="71">
        <v>1</v>
      </c>
      <c r="M85" s="72"/>
      <c r="N85" s="73"/>
      <c r="O85" s="70"/>
      <c r="P85" s="70"/>
      <c r="Q85" s="70"/>
      <c r="R85" s="70"/>
      <c r="S85" s="71"/>
      <c r="T85" s="71"/>
      <c r="U85" s="72"/>
      <c r="V85" s="73">
        <v>0</v>
      </c>
      <c r="W85" s="70">
        <v>4</v>
      </c>
      <c r="X85" s="70">
        <v>0</v>
      </c>
      <c r="Y85" s="70">
        <v>23</v>
      </c>
      <c r="Z85" s="70">
        <v>0</v>
      </c>
      <c r="AA85" s="71"/>
      <c r="AB85" s="71"/>
      <c r="AC85" s="72"/>
      <c r="AD85" s="243"/>
      <c r="AE85" s="244"/>
      <c r="AF85" s="244"/>
      <c r="AG85" s="244"/>
      <c r="AH85" s="244"/>
      <c r="AI85" s="245"/>
      <c r="AJ85" s="245"/>
      <c r="AK85" s="246"/>
      <c r="AL85" s="331"/>
      <c r="AM85" s="332"/>
      <c r="AN85" s="332"/>
      <c r="AO85" s="332"/>
      <c r="AP85" s="332"/>
      <c r="AQ85" s="332"/>
      <c r="AR85" s="332"/>
      <c r="AS85" s="333"/>
      <c r="AT85" s="73"/>
      <c r="AU85" s="70"/>
      <c r="AV85" s="70"/>
      <c r="AW85" s="70"/>
      <c r="AX85" s="70"/>
      <c r="AY85" s="71"/>
      <c r="AZ85" s="71"/>
      <c r="BA85" s="72"/>
      <c r="BB85" s="75"/>
      <c r="BC85" s="83">
        <f t="shared" si="91"/>
        <v>2</v>
      </c>
      <c r="BD85" s="84">
        <f t="shared" si="5"/>
        <v>14</v>
      </c>
      <c r="BE85" s="52"/>
      <c r="BF85" s="84">
        <f t="shared" si="6"/>
        <v>14</v>
      </c>
      <c r="BG85" s="286">
        <f aca="true" t="shared" si="122" ref="BG85:BG135">COUNTIF(F85,"&gt;=50")+COUNTIF(N85,"&gt;=50")+COUNTIF(V85,"&gt;=50")+COUNTIF(AD85,"&gt;=50")+COUNTIF(AL85,"&gt;=50")+COUNTIF(AT85,"&gt;=50")</f>
        <v>0</v>
      </c>
      <c r="BH85" s="286">
        <f t="shared" si="121"/>
        <v>0</v>
      </c>
      <c r="BI85" s="88">
        <f t="shared" si="2"/>
        <v>7</v>
      </c>
      <c r="BJ85" s="83">
        <f t="shared" si="8"/>
        <v>7.5</v>
      </c>
      <c r="BK85" s="84">
        <f t="shared" si="9"/>
        <v>1</v>
      </c>
      <c r="BL85" s="84">
        <f t="shared" si="10"/>
        <v>37</v>
      </c>
      <c r="BM85" s="84">
        <f t="shared" si="11"/>
        <v>3</v>
      </c>
      <c r="BN85" s="84">
        <f t="shared" si="3"/>
        <v>1</v>
      </c>
      <c r="BO85" s="84">
        <f t="shared" si="12"/>
        <v>0</v>
      </c>
      <c r="BP85" s="86">
        <f t="shared" si="13"/>
        <v>4.933333333333334</v>
      </c>
      <c r="BQ85" s="88">
        <f t="shared" si="16"/>
        <v>12.333333333333334</v>
      </c>
      <c r="BR85" s="89">
        <f t="shared" si="14"/>
        <v>0</v>
      </c>
      <c r="BS85" s="68">
        <f t="shared" si="14"/>
        <v>1</v>
      </c>
      <c r="BT85" s="69">
        <f t="shared" si="15"/>
        <v>0</v>
      </c>
      <c r="BU85" s="2"/>
      <c r="BV85" s="6"/>
    </row>
    <row r="86" spans="2:74" ht="11.25">
      <c r="B86" s="6">
        <v>72</v>
      </c>
      <c r="C86" s="6" t="s">
        <v>76</v>
      </c>
      <c r="D86" s="99" t="s">
        <v>5</v>
      </c>
      <c r="E86" s="97">
        <f t="shared" si="17"/>
        <v>2</v>
      </c>
      <c r="F86" s="98" t="s">
        <v>21</v>
      </c>
      <c r="G86" s="70"/>
      <c r="H86" s="70"/>
      <c r="I86" s="70"/>
      <c r="J86" s="70"/>
      <c r="K86" s="71"/>
      <c r="L86" s="71"/>
      <c r="M86" s="72"/>
      <c r="N86" s="73"/>
      <c r="O86" s="70"/>
      <c r="P86" s="70"/>
      <c r="Q86" s="70"/>
      <c r="R86" s="70"/>
      <c r="S86" s="71"/>
      <c r="T86" s="71"/>
      <c r="U86" s="72"/>
      <c r="V86" s="73">
        <v>0</v>
      </c>
      <c r="W86" s="70"/>
      <c r="X86" s="70"/>
      <c r="Y86" s="70"/>
      <c r="Z86" s="70"/>
      <c r="AA86" s="71"/>
      <c r="AB86" s="71"/>
      <c r="AC86" s="72"/>
      <c r="AD86" s="243"/>
      <c r="AE86" s="244"/>
      <c r="AF86" s="244"/>
      <c r="AG86" s="244"/>
      <c r="AH86" s="244"/>
      <c r="AI86" s="245"/>
      <c r="AJ86" s="245"/>
      <c r="AK86" s="246"/>
      <c r="AL86" s="331"/>
      <c r="AM86" s="332"/>
      <c r="AN86" s="332"/>
      <c r="AO86" s="332"/>
      <c r="AP86" s="332"/>
      <c r="AQ86" s="332"/>
      <c r="AR86" s="332"/>
      <c r="AS86" s="333"/>
      <c r="AT86" s="73"/>
      <c r="AU86" s="70"/>
      <c r="AV86" s="70"/>
      <c r="AW86" s="70"/>
      <c r="AX86" s="70"/>
      <c r="AY86" s="71"/>
      <c r="AZ86" s="71"/>
      <c r="BA86" s="72"/>
      <c r="BB86" s="75"/>
      <c r="BC86" s="83">
        <f aca="true" t="shared" si="123" ref="BC86:BC127">COUNT(F86,N86,V86,AD86,AL86,AT86)</f>
        <v>1</v>
      </c>
      <c r="BD86" s="84">
        <f t="shared" si="5"/>
        <v>0</v>
      </c>
      <c r="BE86" s="52">
        <v>1</v>
      </c>
      <c r="BF86" s="84">
        <f t="shared" si="6"/>
        <v>0</v>
      </c>
      <c r="BG86" s="286">
        <f t="shared" si="122"/>
        <v>0</v>
      </c>
      <c r="BH86" s="286">
        <f t="shared" si="121"/>
        <v>0</v>
      </c>
      <c r="BI86" s="88" t="str">
        <f aca="true" t="shared" si="124" ref="BI86:BI127">IF(ISERROR(BD86/(BC86-BE86)),"-",(BD86/(BC86-BE86)))</f>
        <v>-</v>
      </c>
      <c r="BJ86" s="83">
        <f t="shared" si="8"/>
        <v>0</v>
      </c>
      <c r="BK86" s="84">
        <f t="shared" si="9"/>
        <v>0</v>
      </c>
      <c r="BL86" s="84">
        <f t="shared" si="10"/>
        <v>0</v>
      </c>
      <c r="BM86" s="84">
        <f t="shared" si="11"/>
        <v>0</v>
      </c>
      <c r="BN86" s="84">
        <f aca="true" t="shared" si="125" ref="BN86:BN126">IF(J86&gt;=3,"1","0")+IF(R86&gt;=3,"1","0")+IF(Z86&gt;=3,"1","0")+IF(AH86&gt;=3,"1","0")+IF(AP86&gt;=3,"1","0")+IF(AX86&gt;=3,"1","0")</f>
        <v>0</v>
      </c>
      <c r="BO86" s="84">
        <f t="shared" si="12"/>
        <v>0</v>
      </c>
      <c r="BP86" s="86" t="str">
        <f t="shared" si="13"/>
        <v>-</v>
      </c>
      <c r="BQ86" s="88" t="str">
        <f t="shared" si="16"/>
        <v>-</v>
      </c>
      <c r="BR86" s="89">
        <f t="shared" si="14"/>
        <v>0</v>
      </c>
      <c r="BS86" s="68">
        <f t="shared" si="14"/>
        <v>0</v>
      </c>
      <c r="BT86" s="69">
        <f t="shared" si="15"/>
        <v>0</v>
      </c>
      <c r="BU86" s="2"/>
      <c r="BV86" s="6"/>
    </row>
    <row r="87" spans="2:74" ht="11.25">
      <c r="B87" s="6">
        <v>73</v>
      </c>
      <c r="C87" s="6" t="s">
        <v>77</v>
      </c>
      <c r="D87" s="99" t="s">
        <v>5</v>
      </c>
      <c r="E87" s="97">
        <f t="shared" si="17"/>
        <v>1</v>
      </c>
      <c r="F87" s="98" t="s">
        <v>21</v>
      </c>
      <c r="G87" s="70"/>
      <c r="H87" s="70"/>
      <c r="I87" s="70"/>
      <c r="J87" s="70"/>
      <c r="K87" s="71"/>
      <c r="L87" s="71"/>
      <c r="M87" s="72"/>
      <c r="N87" s="73"/>
      <c r="O87" s="70"/>
      <c r="P87" s="70"/>
      <c r="Q87" s="70"/>
      <c r="R87" s="70"/>
      <c r="S87" s="71"/>
      <c r="T87" s="71"/>
      <c r="U87" s="72"/>
      <c r="V87" s="73"/>
      <c r="W87" s="70"/>
      <c r="X87" s="70"/>
      <c r="Y87" s="70"/>
      <c r="Z87" s="70"/>
      <c r="AA87" s="71"/>
      <c r="AB87" s="71"/>
      <c r="AC87" s="72"/>
      <c r="AD87" s="243"/>
      <c r="AE87" s="244"/>
      <c r="AF87" s="244"/>
      <c r="AG87" s="244"/>
      <c r="AH87" s="244"/>
      <c r="AI87" s="245"/>
      <c r="AJ87" s="245"/>
      <c r="AK87" s="246"/>
      <c r="AL87" s="331"/>
      <c r="AM87" s="332"/>
      <c r="AN87" s="332"/>
      <c r="AO87" s="332"/>
      <c r="AP87" s="332"/>
      <c r="AQ87" s="332"/>
      <c r="AR87" s="332"/>
      <c r="AS87" s="333"/>
      <c r="AT87" s="73"/>
      <c r="AU87" s="70"/>
      <c r="AV87" s="70"/>
      <c r="AW87" s="70"/>
      <c r="AX87" s="70"/>
      <c r="AY87" s="71"/>
      <c r="AZ87" s="71"/>
      <c r="BA87" s="72"/>
      <c r="BB87" s="75"/>
      <c r="BC87" s="83">
        <f t="shared" si="123"/>
        <v>0</v>
      </c>
      <c r="BD87" s="84">
        <f aca="true" t="shared" si="126" ref="BD87:BD127">SUM(F87,N87,V87,AD87,AL87,AT87)</f>
        <v>0</v>
      </c>
      <c r="BE87" s="52"/>
      <c r="BF87" s="84">
        <f aca="true" t="shared" si="127" ref="BF87:BF127">MAX(F87,N87,V87,AD87,AL87,AT87)</f>
        <v>0</v>
      </c>
      <c r="BG87" s="286">
        <f t="shared" si="122"/>
        <v>0</v>
      </c>
      <c r="BH87" s="286">
        <f t="shared" si="121"/>
        <v>0</v>
      </c>
      <c r="BI87" s="88" t="str">
        <f t="shared" si="124"/>
        <v>-</v>
      </c>
      <c r="BJ87" s="83">
        <f aca="true" t="shared" si="128" ref="BJ87:BJ127">SUM(G87,O87,W87,AE87,AM87,AU87)</f>
        <v>0</v>
      </c>
      <c r="BK87" s="84">
        <f aca="true" t="shared" si="129" ref="BK87:BK127">SUM(H87,P87,X87,AF87,AN87,AV87)</f>
        <v>0</v>
      </c>
      <c r="BL87" s="84">
        <f aca="true" t="shared" si="130" ref="BL87:BL127">SUM(I87,Q87,Y87,AG87,AO87,AW87)</f>
        <v>0</v>
      </c>
      <c r="BM87" s="84">
        <f aca="true" t="shared" si="131" ref="BM87:BM127">SUM(J87,R87,Z87,AH87,AP87,AX87)</f>
        <v>0</v>
      </c>
      <c r="BN87" s="84">
        <f t="shared" si="125"/>
        <v>0</v>
      </c>
      <c r="BO87" s="84">
        <f aca="true" t="shared" si="132" ref="BO87:BO127">IF(J87&gt;=5,"1","0")+IF(R87&gt;=5,"1","0")+IF(Z87&gt;=5,"1","0")+IF(AH87&gt;=5,"1","0")+IF(AP87&gt;=5,"1","0")+IF(AX87&gt;=5,"1","0")</f>
        <v>0</v>
      </c>
      <c r="BP87" s="86" t="str">
        <f aca="true" t="shared" si="133" ref="BP87:BP127">IF(ISERROR(BL87/BJ87),"-",BL87/BJ87)</f>
        <v>-</v>
      </c>
      <c r="BQ87" s="88" t="str">
        <f t="shared" si="16"/>
        <v>-</v>
      </c>
      <c r="BR87" s="89">
        <f aca="true" t="shared" si="134" ref="BR87:BS127">SUM(K87+S87+AA87+AI87+AQ87+AY87)</f>
        <v>0</v>
      </c>
      <c r="BS87" s="68">
        <f t="shared" si="134"/>
        <v>0</v>
      </c>
      <c r="BT87" s="69">
        <f aca="true" t="shared" si="135" ref="BT87:BT127">SUM(M87+U87+AC87+AK87+AS87+BA87)</f>
        <v>0</v>
      </c>
      <c r="BU87" s="2"/>
      <c r="BV87" s="6"/>
    </row>
    <row r="88" spans="2:74" ht="11.25">
      <c r="B88" s="6">
        <v>74</v>
      </c>
      <c r="C88" s="6" t="s">
        <v>23</v>
      </c>
      <c r="D88" s="99" t="s">
        <v>5</v>
      </c>
      <c r="E88" s="97">
        <f t="shared" si="17"/>
        <v>2</v>
      </c>
      <c r="F88" s="98"/>
      <c r="G88" s="70"/>
      <c r="H88" s="70"/>
      <c r="I88" s="70"/>
      <c r="J88" s="70"/>
      <c r="K88" s="71"/>
      <c r="L88" s="71"/>
      <c r="M88" s="72"/>
      <c r="N88" s="73"/>
      <c r="O88" s="70"/>
      <c r="P88" s="70"/>
      <c r="Q88" s="70"/>
      <c r="R88" s="70"/>
      <c r="S88" s="71"/>
      <c r="T88" s="71"/>
      <c r="U88" s="72"/>
      <c r="V88" s="73">
        <v>6</v>
      </c>
      <c r="W88" s="70">
        <v>1</v>
      </c>
      <c r="X88" s="70">
        <v>0</v>
      </c>
      <c r="Y88" s="70">
        <v>15</v>
      </c>
      <c r="Z88" s="70">
        <v>0</v>
      </c>
      <c r="AA88" s="71"/>
      <c r="AB88" s="71"/>
      <c r="AC88" s="72"/>
      <c r="AD88" s="243"/>
      <c r="AE88" s="244"/>
      <c r="AF88" s="244"/>
      <c r="AG88" s="244"/>
      <c r="AH88" s="244"/>
      <c r="AI88" s="245"/>
      <c r="AJ88" s="245"/>
      <c r="AK88" s="246"/>
      <c r="AL88" s="331"/>
      <c r="AM88" s="332"/>
      <c r="AN88" s="332"/>
      <c r="AO88" s="332"/>
      <c r="AP88" s="332"/>
      <c r="AQ88" s="332"/>
      <c r="AR88" s="332"/>
      <c r="AS88" s="333"/>
      <c r="AT88" s="73">
        <v>2</v>
      </c>
      <c r="AU88" s="70"/>
      <c r="AV88" s="70"/>
      <c r="AW88" s="70"/>
      <c r="AX88" s="70"/>
      <c r="AY88" s="71">
        <v>1</v>
      </c>
      <c r="AZ88" s="71"/>
      <c r="BA88" s="72"/>
      <c r="BB88" s="75"/>
      <c r="BC88" s="83">
        <f t="shared" si="123"/>
        <v>2</v>
      </c>
      <c r="BD88" s="84">
        <f aca="true" t="shared" si="136" ref="BD88">SUM(F88,N88,V88,AD88,AL88,AT88)</f>
        <v>8</v>
      </c>
      <c r="BE88" s="52"/>
      <c r="BF88" s="84">
        <f aca="true" t="shared" si="137" ref="BF88">MAX(F88,N88,V88,AD88,AL88,AT88)</f>
        <v>6</v>
      </c>
      <c r="BG88" s="286">
        <f t="shared" si="122"/>
        <v>0</v>
      </c>
      <c r="BH88" s="286">
        <f t="shared" si="121"/>
        <v>0</v>
      </c>
      <c r="BI88" s="88">
        <f aca="true" t="shared" si="138" ref="BI88">IF(ISERROR(BD88/(BC88-BE88)),"-",(BD88/(BC88-BE88)))</f>
        <v>4</v>
      </c>
      <c r="BJ88" s="83">
        <f aca="true" t="shared" si="139" ref="BJ88">SUM(G88,O88,W88,AE88,AM88,AU88)</f>
        <v>1</v>
      </c>
      <c r="BK88" s="84">
        <f aca="true" t="shared" si="140" ref="BK88">SUM(H88,P88,X88,AF88,AN88,AV88)</f>
        <v>0</v>
      </c>
      <c r="BL88" s="84">
        <f aca="true" t="shared" si="141" ref="BL88">SUM(I88,Q88,Y88,AG88,AO88,AW88)</f>
        <v>15</v>
      </c>
      <c r="BM88" s="84">
        <f aca="true" t="shared" si="142" ref="BM88">SUM(J88,R88,Z88,AH88,AP88,AX88)</f>
        <v>0</v>
      </c>
      <c r="BN88" s="84">
        <f aca="true" t="shared" si="143" ref="BN88">IF(J88&gt;=3,"1","0")+IF(R88&gt;=3,"1","0")+IF(Z88&gt;=3,"1","0")+IF(AH88&gt;=3,"1","0")+IF(AP88&gt;=3,"1","0")+IF(AX88&gt;=3,"1","0")</f>
        <v>0</v>
      </c>
      <c r="BO88" s="84">
        <f aca="true" t="shared" si="144" ref="BO88">IF(J88&gt;=5,"1","0")+IF(R88&gt;=5,"1","0")+IF(Z88&gt;=5,"1","0")+IF(AH88&gt;=5,"1","0")+IF(AP88&gt;=5,"1","0")+IF(AX88&gt;=5,"1","0")</f>
        <v>0</v>
      </c>
      <c r="BP88" s="86">
        <f aca="true" t="shared" si="145" ref="BP88">IF(ISERROR(BL88/BJ88),"-",BL88/BJ88)</f>
        <v>15</v>
      </c>
      <c r="BQ88" s="88" t="str">
        <f aca="true" t="shared" si="146" ref="BQ88">IF(ISERROR(BL88/BM88),"-",BL88/BM88)</f>
        <v>-</v>
      </c>
      <c r="BR88" s="89">
        <f aca="true" t="shared" si="147" ref="BR88">SUM(K88+S88+AA88+AI88+AQ88+AY88)</f>
        <v>1</v>
      </c>
      <c r="BS88" s="68">
        <f t="shared" si="134"/>
        <v>0</v>
      </c>
      <c r="BT88" s="69">
        <f aca="true" t="shared" si="148" ref="BT88">SUM(M88+U88+AC88+AK88+AS88+BA88)</f>
        <v>0</v>
      </c>
      <c r="BU88" s="2"/>
      <c r="BV88" s="6" t="s">
        <v>242</v>
      </c>
    </row>
    <row r="89" spans="2:74" ht="11.25">
      <c r="B89" s="6">
        <v>75</v>
      </c>
      <c r="C89" s="6" t="s">
        <v>251</v>
      </c>
      <c r="D89" s="99" t="s">
        <v>5</v>
      </c>
      <c r="E89" s="97">
        <f t="shared" si="17"/>
        <v>1</v>
      </c>
      <c r="F89" s="98"/>
      <c r="G89" s="70"/>
      <c r="H89" s="70"/>
      <c r="I89" s="70"/>
      <c r="J89" s="70"/>
      <c r="K89" s="71"/>
      <c r="L89" s="71"/>
      <c r="M89" s="72"/>
      <c r="N89" s="73"/>
      <c r="O89" s="70"/>
      <c r="P89" s="70"/>
      <c r="Q89" s="70"/>
      <c r="R89" s="70"/>
      <c r="S89" s="71"/>
      <c r="T89" s="71"/>
      <c r="U89" s="72"/>
      <c r="V89" s="73">
        <v>36</v>
      </c>
      <c r="W89" s="70"/>
      <c r="X89" s="70"/>
      <c r="Y89" s="70"/>
      <c r="Z89" s="70"/>
      <c r="AA89" s="71"/>
      <c r="AB89" s="71"/>
      <c r="AC89" s="72"/>
      <c r="AD89" s="243"/>
      <c r="AE89" s="244"/>
      <c r="AF89" s="244"/>
      <c r="AG89" s="244"/>
      <c r="AH89" s="244"/>
      <c r="AI89" s="245"/>
      <c r="AJ89" s="245"/>
      <c r="AK89" s="246"/>
      <c r="AL89" s="331"/>
      <c r="AM89" s="332"/>
      <c r="AN89" s="332"/>
      <c r="AO89" s="332"/>
      <c r="AP89" s="332"/>
      <c r="AQ89" s="332"/>
      <c r="AR89" s="332"/>
      <c r="AS89" s="333"/>
      <c r="AT89" s="73"/>
      <c r="AU89" s="70"/>
      <c r="AV89" s="70"/>
      <c r="AW89" s="70"/>
      <c r="AX89" s="70"/>
      <c r="AY89" s="71"/>
      <c r="AZ89" s="71"/>
      <c r="BA89" s="72"/>
      <c r="BB89" s="75"/>
      <c r="BC89" s="83">
        <f aca="true" t="shared" si="149" ref="BC89:BC91">COUNT(F89,N89,V89,AD89,AL89,AT89)</f>
        <v>1</v>
      </c>
      <c r="BD89" s="84">
        <f aca="true" t="shared" si="150" ref="BD89:BD91">SUM(F89,N89,V89,AD89,AL89,AT89)</f>
        <v>36</v>
      </c>
      <c r="BE89" s="52"/>
      <c r="BF89" s="84">
        <f aca="true" t="shared" si="151" ref="BF89:BF91">MAX(F89,N89,V89,AD89,AL89,AT89)</f>
        <v>36</v>
      </c>
      <c r="BG89" s="286">
        <f t="shared" si="122"/>
        <v>0</v>
      </c>
      <c r="BH89" s="286">
        <f t="shared" si="121"/>
        <v>0</v>
      </c>
      <c r="BI89" s="88">
        <f aca="true" t="shared" si="152" ref="BI89:BI91">IF(ISERROR(BD89/(BC89-BE89)),"-",(BD89/(BC89-BE89)))</f>
        <v>36</v>
      </c>
      <c r="BJ89" s="83">
        <f aca="true" t="shared" si="153" ref="BJ89">SUM(G89,O89,W89,AE89,AM89,AU89)</f>
        <v>0</v>
      </c>
      <c r="BK89" s="84">
        <f aca="true" t="shared" si="154" ref="BK89">SUM(H89,P89,X89,AF89,AN89,AV89)</f>
        <v>0</v>
      </c>
      <c r="BL89" s="84">
        <f aca="true" t="shared" si="155" ref="BL89">SUM(I89,Q89,Y89,AG89,AO89,AW89)</f>
        <v>0</v>
      </c>
      <c r="BM89" s="84">
        <f aca="true" t="shared" si="156" ref="BM89">SUM(J89,R89,Z89,AH89,AP89,AX89)</f>
        <v>0</v>
      </c>
      <c r="BN89" s="84">
        <f aca="true" t="shared" si="157" ref="BN89">IF(J89&gt;=3,"1","0")+IF(R89&gt;=3,"1","0")+IF(Z89&gt;=3,"1","0")+IF(AH89&gt;=3,"1","0")+IF(AP89&gt;=3,"1","0")+IF(AX89&gt;=3,"1","0")</f>
        <v>0</v>
      </c>
      <c r="BO89" s="84">
        <f aca="true" t="shared" si="158" ref="BO89">IF(J89&gt;=5,"1","0")+IF(R89&gt;=5,"1","0")+IF(Z89&gt;=5,"1","0")+IF(AH89&gt;=5,"1","0")+IF(AP89&gt;=5,"1","0")+IF(AX89&gt;=5,"1","0")</f>
        <v>0</v>
      </c>
      <c r="BP89" s="86" t="str">
        <f aca="true" t="shared" si="159" ref="BP89">IF(ISERROR(BL89/BJ89),"-",BL89/BJ89)</f>
        <v>-</v>
      </c>
      <c r="BQ89" s="88" t="str">
        <f aca="true" t="shared" si="160" ref="BQ89">IF(ISERROR(BL89/BM89),"-",BL89/BM89)</f>
        <v>-</v>
      </c>
      <c r="BR89" s="89">
        <f aca="true" t="shared" si="161" ref="BR89">SUM(K89+S89+AA89+AI89+AQ89+AY89)</f>
        <v>0</v>
      </c>
      <c r="BS89" s="68">
        <f aca="true" t="shared" si="162" ref="BS89">SUM(L89+T89+AB89+AJ89+AR89+AZ89)</f>
        <v>0</v>
      </c>
      <c r="BT89" s="69">
        <f aca="true" t="shared" si="163" ref="BT89">SUM(M89+U89+AC89+AK89+AS89+BA89)</f>
        <v>0</v>
      </c>
      <c r="BU89" s="2"/>
      <c r="BV89" s="6"/>
    </row>
    <row r="90" spans="2:74" ht="11.25">
      <c r="B90" s="6">
        <v>76</v>
      </c>
      <c r="C90" s="6" t="s">
        <v>252</v>
      </c>
      <c r="D90" s="99" t="s">
        <v>5</v>
      </c>
      <c r="E90" s="97">
        <f t="shared" si="17"/>
        <v>1</v>
      </c>
      <c r="F90" s="98"/>
      <c r="G90" s="70"/>
      <c r="H90" s="70"/>
      <c r="I90" s="70"/>
      <c r="J90" s="70"/>
      <c r="K90" s="71"/>
      <c r="L90" s="71"/>
      <c r="M90" s="72"/>
      <c r="N90" s="73"/>
      <c r="O90" s="70"/>
      <c r="P90" s="70"/>
      <c r="Q90" s="70"/>
      <c r="R90" s="70"/>
      <c r="S90" s="71"/>
      <c r="T90" s="71"/>
      <c r="U90" s="72"/>
      <c r="V90" s="73">
        <v>0</v>
      </c>
      <c r="W90" s="70">
        <v>4</v>
      </c>
      <c r="X90" s="70">
        <v>0</v>
      </c>
      <c r="Y90" s="70">
        <v>16</v>
      </c>
      <c r="Z90" s="70">
        <v>0</v>
      </c>
      <c r="AA90" s="71"/>
      <c r="AB90" s="71"/>
      <c r="AC90" s="72"/>
      <c r="AD90" s="243"/>
      <c r="AE90" s="244"/>
      <c r="AF90" s="244"/>
      <c r="AG90" s="244"/>
      <c r="AH90" s="244"/>
      <c r="AI90" s="245"/>
      <c r="AJ90" s="245"/>
      <c r="AK90" s="246"/>
      <c r="AL90" s="331"/>
      <c r="AM90" s="332"/>
      <c r="AN90" s="332"/>
      <c r="AO90" s="332"/>
      <c r="AP90" s="332"/>
      <c r="AQ90" s="332"/>
      <c r="AR90" s="332"/>
      <c r="AS90" s="333"/>
      <c r="AT90" s="73"/>
      <c r="AU90" s="70"/>
      <c r="AV90" s="70"/>
      <c r="AW90" s="70"/>
      <c r="AX90" s="70"/>
      <c r="AY90" s="71"/>
      <c r="AZ90" s="71"/>
      <c r="BA90" s="72"/>
      <c r="BB90" s="75"/>
      <c r="BC90" s="83">
        <f t="shared" si="149"/>
        <v>1</v>
      </c>
      <c r="BD90" s="84">
        <f t="shared" si="150"/>
        <v>0</v>
      </c>
      <c r="BE90" s="52"/>
      <c r="BF90" s="84">
        <f t="shared" si="151"/>
        <v>0</v>
      </c>
      <c r="BG90" s="286">
        <f t="shared" si="122"/>
        <v>0</v>
      </c>
      <c r="BH90" s="286">
        <f t="shared" si="121"/>
        <v>0</v>
      </c>
      <c r="BI90" s="88">
        <f t="shared" si="152"/>
        <v>0</v>
      </c>
      <c r="BJ90" s="83">
        <f aca="true" t="shared" si="164" ref="BJ90:BJ91">SUM(G90,O90,W90,AE90,AM90,AU90)</f>
        <v>4</v>
      </c>
      <c r="BK90" s="84">
        <f aca="true" t="shared" si="165" ref="BK90:BK91">SUM(H90,P90,X90,AF90,AN90,AV90)</f>
        <v>0</v>
      </c>
      <c r="BL90" s="84">
        <f aca="true" t="shared" si="166" ref="BL90:BL91">SUM(I90,Q90,Y90,AG90,AO90,AW90)</f>
        <v>16</v>
      </c>
      <c r="BM90" s="84">
        <f aca="true" t="shared" si="167" ref="BM90:BM91">SUM(J90,R90,Z90,AH90,AP90,AX90)</f>
        <v>0</v>
      </c>
      <c r="BN90" s="84">
        <f aca="true" t="shared" si="168" ref="BN90:BN91">IF(J90&gt;=3,"1","0")+IF(R90&gt;=3,"1","0")+IF(Z90&gt;=3,"1","0")+IF(AH90&gt;=3,"1","0")+IF(AP90&gt;=3,"1","0")+IF(AX90&gt;=3,"1","0")</f>
        <v>0</v>
      </c>
      <c r="BO90" s="84">
        <f aca="true" t="shared" si="169" ref="BO90:BO91">IF(J90&gt;=5,"1","0")+IF(R90&gt;=5,"1","0")+IF(Z90&gt;=5,"1","0")+IF(AH90&gt;=5,"1","0")+IF(AP90&gt;=5,"1","0")+IF(AX90&gt;=5,"1","0")</f>
        <v>0</v>
      </c>
      <c r="BP90" s="86">
        <f aca="true" t="shared" si="170" ref="BP90:BP91">IF(ISERROR(BL90/BJ90),"-",BL90/BJ90)</f>
        <v>4</v>
      </c>
      <c r="BQ90" s="88" t="str">
        <f aca="true" t="shared" si="171" ref="BQ90:BQ91">IF(ISERROR(BL90/BM90),"-",BL90/BM90)</f>
        <v>-</v>
      </c>
      <c r="BR90" s="89">
        <f aca="true" t="shared" si="172" ref="BR90:BR91">SUM(K90+S90+AA90+AI90+AQ90+AY90)</f>
        <v>0</v>
      </c>
      <c r="BS90" s="68">
        <f aca="true" t="shared" si="173" ref="BS90:BS91">SUM(L90+T90+AB90+AJ90+AR90+AZ90)</f>
        <v>0</v>
      </c>
      <c r="BT90" s="69">
        <f aca="true" t="shared" si="174" ref="BT90:BT91">SUM(M90+U90+AC90+AK90+AS90+BA90)</f>
        <v>0</v>
      </c>
      <c r="BU90" s="2"/>
      <c r="BV90" s="6"/>
    </row>
    <row r="91" spans="2:74" ht="11.25">
      <c r="B91" s="6">
        <v>77</v>
      </c>
      <c r="C91" s="6" t="s">
        <v>253</v>
      </c>
      <c r="D91" s="99" t="s">
        <v>5</v>
      </c>
      <c r="E91" s="97">
        <f t="shared" si="17"/>
        <v>1</v>
      </c>
      <c r="F91" s="98"/>
      <c r="G91" s="70"/>
      <c r="H91" s="70"/>
      <c r="I91" s="70"/>
      <c r="J91" s="70"/>
      <c r="K91" s="71"/>
      <c r="L91" s="71"/>
      <c r="M91" s="72"/>
      <c r="N91" s="73"/>
      <c r="O91" s="70"/>
      <c r="P91" s="70"/>
      <c r="Q91" s="70"/>
      <c r="R91" s="70"/>
      <c r="S91" s="71"/>
      <c r="T91" s="71"/>
      <c r="U91" s="72"/>
      <c r="V91" s="73">
        <v>1</v>
      </c>
      <c r="W91" s="70"/>
      <c r="X91" s="70"/>
      <c r="Y91" s="70"/>
      <c r="Z91" s="70"/>
      <c r="AA91" s="71"/>
      <c r="AB91" s="71"/>
      <c r="AC91" s="72"/>
      <c r="AD91" s="243"/>
      <c r="AE91" s="244"/>
      <c r="AF91" s="244"/>
      <c r="AG91" s="244"/>
      <c r="AH91" s="244"/>
      <c r="AI91" s="245"/>
      <c r="AJ91" s="245"/>
      <c r="AK91" s="246"/>
      <c r="AL91" s="334"/>
      <c r="AM91" s="335"/>
      <c r="AN91" s="335"/>
      <c r="AO91" s="335"/>
      <c r="AP91" s="335"/>
      <c r="AQ91" s="335"/>
      <c r="AR91" s="335"/>
      <c r="AS91" s="336"/>
      <c r="AT91" s="73"/>
      <c r="AU91" s="70"/>
      <c r="AV91" s="70"/>
      <c r="AW91" s="70"/>
      <c r="AX91" s="70"/>
      <c r="AY91" s="71"/>
      <c r="AZ91" s="71"/>
      <c r="BA91" s="72"/>
      <c r="BB91" s="75"/>
      <c r="BC91" s="83">
        <f t="shared" si="149"/>
        <v>1</v>
      </c>
      <c r="BD91" s="84">
        <f t="shared" si="150"/>
        <v>1</v>
      </c>
      <c r="BE91" s="52">
        <v>1</v>
      </c>
      <c r="BF91" s="84">
        <f t="shared" si="151"/>
        <v>1</v>
      </c>
      <c r="BG91" s="286">
        <f t="shared" si="122"/>
        <v>0</v>
      </c>
      <c r="BH91" s="286">
        <f t="shared" si="121"/>
        <v>0</v>
      </c>
      <c r="BI91" s="88" t="str">
        <f t="shared" si="152"/>
        <v>-</v>
      </c>
      <c r="BJ91" s="83">
        <f t="shared" si="164"/>
        <v>0</v>
      </c>
      <c r="BK91" s="84">
        <f t="shared" si="165"/>
        <v>0</v>
      </c>
      <c r="BL91" s="84">
        <f t="shared" si="166"/>
        <v>0</v>
      </c>
      <c r="BM91" s="84">
        <f t="shared" si="167"/>
        <v>0</v>
      </c>
      <c r="BN91" s="84">
        <f t="shared" si="168"/>
        <v>0</v>
      </c>
      <c r="BO91" s="84">
        <f t="shared" si="169"/>
        <v>0</v>
      </c>
      <c r="BP91" s="86" t="str">
        <f t="shared" si="170"/>
        <v>-</v>
      </c>
      <c r="BQ91" s="88" t="str">
        <f t="shared" si="171"/>
        <v>-</v>
      </c>
      <c r="BR91" s="89">
        <f t="shared" si="172"/>
        <v>0</v>
      </c>
      <c r="BS91" s="68">
        <f t="shared" si="173"/>
        <v>0</v>
      </c>
      <c r="BT91" s="69">
        <f t="shared" si="174"/>
        <v>0</v>
      </c>
      <c r="BU91" s="2"/>
      <c r="BV91" s="6"/>
    </row>
    <row r="92" spans="2:74" ht="11.25">
      <c r="B92" s="6">
        <v>78</v>
      </c>
      <c r="C92" s="6" t="s">
        <v>41</v>
      </c>
      <c r="D92" s="99" t="s">
        <v>1</v>
      </c>
      <c r="E92" s="97">
        <f t="shared" si="17"/>
        <v>4</v>
      </c>
      <c r="F92" s="98" t="s">
        <v>21</v>
      </c>
      <c r="G92" s="70"/>
      <c r="H92" s="70"/>
      <c r="I92" s="70"/>
      <c r="J92" s="70"/>
      <c r="K92" s="71"/>
      <c r="L92" s="71">
        <v>1</v>
      </c>
      <c r="M92" s="72"/>
      <c r="N92" s="243"/>
      <c r="O92" s="244"/>
      <c r="P92" s="244"/>
      <c r="Q92" s="244"/>
      <c r="R92" s="244"/>
      <c r="S92" s="245"/>
      <c r="T92" s="245"/>
      <c r="U92" s="246"/>
      <c r="V92" s="73">
        <v>4</v>
      </c>
      <c r="W92" s="70"/>
      <c r="X92" s="70"/>
      <c r="Y92" s="70"/>
      <c r="Z92" s="70"/>
      <c r="AA92" s="71"/>
      <c r="AB92" s="71"/>
      <c r="AC92" s="72"/>
      <c r="AD92" s="73"/>
      <c r="AE92" s="70"/>
      <c r="AF92" s="70"/>
      <c r="AG92" s="70"/>
      <c r="AH92" s="70"/>
      <c r="AI92" s="71"/>
      <c r="AJ92" s="71"/>
      <c r="AK92" s="72"/>
      <c r="AL92" s="73">
        <v>9</v>
      </c>
      <c r="AM92" s="70">
        <v>2</v>
      </c>
      <c r="AN92" s="70">
        <v>1</v>
      </c>
      <c r="AO92" s="70">
        <v>4</v>
      </c>
      <c r="AP92" s="70">
        <v>1</v>
      </c>
      <c r="AQ92" s="71"/>
      <c r="AR92" s="71"/>
      <c r="AS92" s="72"/>
      <c r="AT92" s="73">
        <v>27</v>
      </c>
      <c r="AU92" s="70">
        <v>2</v>
      </c>
      <c r="AV92" s="70">
        <v>0</v>
      </c>
      <c r="AW92" s="70">
        <v>12</v>
      </c>
      <c r="AX92" s="70">
        <v>0</v>
      </c>
      <c r="AY92" s="71"/>
      <c r="AZ92" s="71"/>
      <c r="BA92" s="72"/>
      <c r="BB92" s="75"/>
      <c r="BC92" s="83">
        <f t="shared" si="123"/>
        <v>3</v>
      </c>
      <c r="BD92" s="84">
        <f t="shared" si="126"/>
        <v>40</v>
      </c>
      <c r="BE92" s="52">
        <v>1</v>
      </c>
      <c r="BF92" s="84">
        <f t="shared" si="127"/>
        <v>27</v>
      </c>
      <c r="BG92" s="286">
        <f t="shared" si="122"/>
        <v>0</v>
      </c>
      <c r="BH92" s="286">
        <f t="shared" si="121"/>
        <v>0</v>
      </c>
      <c r="BI92" s="88">
        <f t="shared" si="124"/>
        <v>20</v>
      </c>
      <c r="BJ92" s="83">
        <f t="shared" si="128"/>
        <v>4</v>
      </c>
      <c r="BK92" s="84">
        <f t="shared" si="129"/>
        <v>1</v>
      </c>
      <c r="BL92" s="84">
        <f t="shared" si="130"/>
        <v>16</v>
      </c>
      <c r="BM92" s="84">
        <f t="shared" si="131"/>
        <v>1</v>
      </c>
      <c r="BN92" s="84">
        <f t="shared" si="125"/>
        <v>0</v>
      </c>
      <c r="BO92" s="84">
        <f t="shared" si="132"/>
        <v>0</v>
      </c>
      <c r="BP92" s="86">
        <f t="shared" si="133"/>
        <v>4</v>
      </c>
      <c r="BQ92" s="88">
        <f t="shared" si="16"/>
        <v>16</v>
      </c>
      <c r="BR92" s="89">
        <f t="shared" si="134"/>
        <v>0</v>
      </c>
      <c r="BS92" s="68">
        <f t="shared" si="134"/>
        <v>1</v>
      </c>
      <c r="BT92" s="69">
        <f t="shared" si="135"/>
        <v>0</v>
      </c>
      <c r="BU92" s="2"/>
      <c r="BV92" s="6"/>
    </row>
    <row r="93" spans="2:74" ht="11.25">
      <c r="B93" s="6">
        <v>79</v>
      </c>
      <c r="C93" s="6" t="s">
        <v>103</v>
      </c>
      <c r="D93" s="99" t="s">
        <v>1</v>
      </c>
      <c r="E93" s="97">
        <f t="shared" si="17"/>
        <v>2</v>
      </c>
      <c r="F93" s="98"/>
      <c r="G93" s="70"/>
      <c r="H93" s="70"/>
      <c r="I93" s="70"/>
      <c r="J93" s="70"/>
      <c r="K93" s="71"/>
      <c r="L93" s="71"/>
      <c r="M93" s="72"/>
      <c r="N93" s="243"/>
      <c r="O93" s="244"/>
      <c r="P93" s="244"/>
      <c r="Q93" s="244"/>
      <c r="R93" s="244"/>
      <c r="S93" s="245"/>
      <c r="T93" s="245"/>
      <c r="U93" s="246"/>
      <c r="V93" s="73"/>
      <c r="W93" s="70"/>
      <c r="X93" s="70"/>
      <c r="Y93" s="70"/>
      <c r="Z93" s="70"/>
      <c r="AA93" s="71"/>
      <c r="AB93" s="71"/>
      <c r="AC93" s="72"/>
      <c r="AD93" s="73">
        <v>15</v>
      </c>
      <c r="AE93" s="70">
        <v>2</v>
      </c>
      <c r="AF93" s="70">
        <v>0</v>
      </c>
      <c r="AG93" s="70">
        <v>6</v>
      </c>
      <c r="AH93" s="70">
        <v>1</v>
      </c>
      <c r="AI93" s="71"/>
      <c r="AJ93" s="71">
        <v>1</v>
      </c>
      <c r="AK93" s="72"/>
      <c r="AL93" s="73">
        <v>43</v>
      </c>
      <c r="AM93" s="70">
        <v>2</v>
      </c>
      <c r="AN93" s="70">
        <v>0</v>
      </c>
      <c r="AO93" s="70">
        <v>10</v>
      </c>
      <c r="AP93" s="70">
        <v>0</v>
      </c>
      <c r="AQ93" s="71"/>
      <c r="AR93" s="71"/>
      <c r="AS93" s="72"/>
      <c r="AT93" s="73"/>
      <c r="AU93" s="70"/>
      <c r="AV93" s="70"/>
      <c r="AW93" s="70"/>
      <c r="AX93" s="70"/>
      <c r="AY93" s="71"/>
      <c r="AZ93" s="71"/>
      <c r="BA93" s="72"/>
      <c r="BB93" s="75"/>
      <c r="BC93" s="83">
        <f t="shared" si="123"/>
        <v>2</v>
      </c>
      <c r="BD93" s="84">
        <f t="shared" si="126"/>
        <v>58</v>
      </c>
      <c r="BE93" s="52">
        <v>1</v>
      </c>
      <c r="BF93" s="84">
        <f t="shared" si="127"/>
        <v>43</v>
      </c>
      <c r="BG93" s="286">
        <f t="shared" si="122"/>
        <v>0</v>
      </c>
      <c r="BH93" s="286">
        <f t="shared" si="121"/>
        <v>0</v>
      </c>
      <c r="BI93" s="88">
        <f t="shared" si="124"/>
        <v>58</v>
      </c>
      <c r="BJ93" s="83">
        <f t="shared" si="128"/>
        <v>4</v>
      </c>
      <c r="BK93" s="84">
        <f t="shared" si="129"/>
        <v>0</v>
      </c>
      <c r="BL93" s="84">
        <f t="shared" si="130"/>
        <v>16</v>
      </c>
      <c r="BM93" s="84">
        <f t="shared" si="131"/>
        <v>1</v>
      </c>
      <c r="BN93" s="84">
        <f t="shared" si="125"/>
        <v>0</v>
      </c>
      <c r="BO93" s="84">
        <f t="shared" si="132"/>
        <v>0</v>
      </c>
      <c r="BP93" s="86">
        <f t="shared" si="133"/>
        <v>4</v>
      </c>
      <c r="BQ93" s="88">
        <f aca="true" t="shared" si="175" ref="BQ93:BQ127">IF(ISERROR(BL93/BM93),"-",BL93/BM93)</f>
        <v>16</v>
      </c>
      <c r="BR93" s="89">
        <f t="shared" si="134"/>
        <v>0</v>
      </c>
      <c r="BS93" s="68">
        <f t="shared" si="134"/>
        <v>1</v>
      </c>
      <c r="BT93" s="69">
        <f t="shared" si="135"/>
        <v>0</v>
      </c>
      <c r="BU93" s="2"/>
      <c r="BV93" s="6"/>
    </row>
    <row r="94" spans="2:74" ht="11.25">
      <c r="B94" s="6">
        <v>80</v>
      </c>
      <c r="C94" s="5" t="s">
        <v>115</v>
      </c>
      <c r="D94" s="99" t="s">
        <v>1</v>
      </c>
      <c r="E94" s="97">
        <f t="shared" si="17"/>
        <v>2</v>
      </c>
      <c r="F94" s="98"/>
      <c r="G94" s="70"/>
      <c r="H94" s="70"/>
      <c r="I94" s="70"/>
      <c r="J94" s="70"/>
      <c r="K94" s="71"/>
      <c r="L94" s="71"/>
      <c r="M94" s="72"/>
      <c r="N94" s="243"/>
      <c r="O94" s="244"/>
      <c r="P94" s="244"/>
      <c r="Q94" s="244"/>
      <c r="R94" s="244"/>
      <c r="S94" s="245"/>
      <c r="T94" s="245"/>
      <c r="U94" s="246"/>
      <c r="V94" s="73"/>
      <c r="W94" s="70"/>
      <c r="X94" s="70"/>
      <c r="Y94" s="70"/>
      <c r="Z94" s="70"/>
      <c r="AA94" s="71"/>
      <c r="AB94" s="71"/>
      <c r="AC94" s="72"/>
      <c r="AD94" s="73">
        <v>18</v>
      </c>
      <c r="AE94" s="70"/>
      <c r="AF94" s="70"/>
      <c r="AG94" s="70"/>
      <c r="AH94" s="70"/>
      <c r="AI94" s="71"/>
      <c r="AJ94" s="71"/>
      <c r="AK94" s="72"/>
      <c r="AL94" s="73"/>
      <c r="AM94" s="70"/>
      <c r="AN94" s="70"/>
      <c r="AO94" s="70"/>
      <c r="AP94" s="70"/>
      <c r="AQ94" s="71"/>
      <c r="AR94" s="71"/>
      <c r="AS94" s="72"/>
      <c r="AT94" s="73" t="s">
        <v>21</v>
      </c>
      <c r="AU94" s="70">
        <v>4</v>
      </c>
      <c r="AV94" s="70">
        <v>0</v>
      </c>
      <c r="AW94" s="70">
        <v>32</v>
      </c>
      <c r="AX94" s="70">
        <v>1</v>
      </c>
      <c r="AY94" s="71"/>
      <c r="AZ94" s="71"/>
      <c r="BA94" s="72"/>
      <c r="BB94" s="75"/>
      <c r="BC94" s="83">
        <f t="shared" si="123"/>
        <v>1</v>
      </c>
      <c r="BD94" s="84">
        <f t="shared" si="126"/>
        <v>18</v>
      </c>
      <c r="BE94" s="52"/>
      <c r="BF94" s="84">
        <f t="shared" si="127"/>
        <v>18</v>
      </c>
      <c r="BG94" s="286">
        <f t="shared" si="122"/>
        <v>0</v>
      </c>
      <c r="BH94" s="286">
        <f t="shared" si="121"/>
        <v>0</v>
      </c>
      <c r="BI94" s="88">
        <f t="shared" si="124"/>
        <v>18</v>
      </c>
      <c r="BJ94" s="83">
        <f t="shared" si="128"/>
        <v>4</v>
      </c>
      <c r="BK94" s="84">
        <f t="shared" si="129"/>
        <v>0</v>
      </c>
      <c r="BL94" s="84">
        <f t="shared" si="130"/>
        <v>32</v>
      </c>
      <c r="BM94" s="84">
        <f t="shared" si="131"/>
        <v>1</v>
      </c>
      <c r="BN94" s="84">
        <f t="shared" si="125"/>
        <v>0</v>
      </c>
      <c r="BO94" s="84">
        <f t="shared" si="132"/>
        <v>0</v>
      </c>
      <c r="BP94" s="86">
        <f t="shared" si="133"/>
        <v>8</v>
      </c>
      <c r="BQ94" s="88">
        <f t="shared" si="175"/>
        <v>32</v>
      </c>
      <c r="BR94" s="89">
        <f t="shared" si="134"/>
        <v>0</v>
      </c>
      <c r="BS94" s="68">
        <f t="shared" si="134"/>
        <v>0</v>
      </c>
      <c r="BT94" s="69">
        <f t="shared" si="135"/>
        <v>0</v>
      </c>
      <c r="BU94" s="2"/>
      <c r="BV94" s="6" t="s">
        <v>116</v>
      </c>
    </row>
    <row r="95" spans="2:74" ht="11.25">
      <c r="B95" s="6">
        <v>81</v>
      </c>
      <c r="C95" s="252" t="s">
        <v>247</v>
      </c>
      <c r="D95" s="99" t="s">
        <v>1</v>
      </c>
      <c r="E95" s="97">
        <f aca="true" t="shared" si="176" ref="E95:E130">COUNT(F95,N95,V95,AD95,AL95,AT95)+COUNTIF(F95:BA95,"dnb")</f>
        <v>2</v>
      </c>
      <c r="F95" s="98"/>
      <c r="G95" s="70"/>
      <c r="H95" s="70"/>
      <c r="I95" s="70"/>
      <c r="J95" s="70"/>
      <c r="K95" s="71"/>
      <c r="L95" s="71"/>
      <c r="M95" s="72"/>
      <c r="N95" s="243"/>
      <c r="O95" s="244"/>
      <c r="P95" s="244"/>
      <c r="Q95" s="244"/>
      <c r="R95" s="244"/>
      <c r="S95" s="245"/>
      <c r="T95" s="245"/>
      <c r="U95" s="246"/>
      <c r="V95" s="73">
        <v>0</v>
      </c>
      <c r="W95" s="70"/>
      <c r="X95" s="70"/>
      <c r="Y95" s="70"/>
      <c r="Z95" s="70"/>
      <c r="AA95" s="71"/>
      <c r="AB95" s="71"/>
      <c r="AC95" s="72"/>
      <c r="AD95" s="73">
        <v>0</v>
      </c>
      <c r="AE95" s="70"/>
      <c r="AF95" s="70"/>
      <c r="AG95" s="70"/>
      <c r="AH95" s="70"/>
      <c r="AI95" s="71"/>
      <c r="AJ95" s="71"/>
      <c r="AK95" s="72"/>
      <c r="AL95" s="73"/>
      <c r="AM95" s="70"/>
      <c r="AN95" s="70"/>
      <c r="AO95" s="70"/>
      <c r="AP95" s="70"/>
      <c r="AQ95" s="71"/>
      <c r="AR95" s="71"/>
      <c r="AS95" s="72"/>
      <c r="AT95" s="73"/>
      <c r="AU95" s="70"/>
      <c r="AV95" s="70"/>
      <c r="AW95" s="70"/>
      <c r="AX95" s="70"/>
      <c r="AY95" s="71"/>
      <c r="AZ95" s="71"/>
      <c r="BA95" s="72"/>
      <c r="BB95" s="75"/>
      <c r="BC95" s="83">
        <f t="shared" si="123"/>
        <v>2</v>
      </c>
      <c r="BD95" s="84">
        <f t="shared" si="126"/>
        <v>0</v>
      </c>
      <c r="BE95" s="52">
        <v>1</v>
      </c>
      <c r="BF95" s="84">
        <f t="shared" si="127"/>
        <v>0</v>
      </c>
      <c r="BG95" s="286">
        <f t="shared" si="122"/>
        <v>0</v>
      </c>
      <c r="BH95" s="286">
        <f t="shared" si="121"/>
        <v>0</v>
      </c>
      <c r="BI95" s="88">
        <f t="shared" si="124"/>
        <v>0</v>
      </c>
      <c r="BJ95" s="83">
        <f t="shared" si="128"/>
        <v>0</v>
      </c>
      <c r="BK95" s="84">
        <f t="shared" si="129"/>
        <v>0</v>
      </c>
      <c r="BL95" s="84">
        <f t="shared" si="130"/>
        <v>0</v>
      </c>
      <c r="BM95" s="84">
        <f t="shared" si="131"/>
        <v>0</v>
      </c>
      <c r="BN95" s="84">
        <f t="shared" si="125"/>
        <v>0</v>
      </c>
      <c r="BO95" s="84">
        <f t="shared" si="132"/>
        <v>0</v>
      </c>
      <c r="BP95" s="86" t="str">
        <f t="shared" si="133"/>
        <v>-</v>
      </c>
      <c r="BQ95" s="88" t="str">
        <f t="shared" si="175"/>
        <v>-</v>
      </c>
      <c r="BR95" s="89">
        <f t="shared" si="134"/>
        <v>0</v>
      </c>
      <c r="BS95" s="68">
        <f t="shared" si="134"/>
        <v>0</v>
      </c>
      <c r="BT95" s="69">
        <f t="shared" si="135"/>
        <v>0</v>
      </c>
      <c r="BU95" s="2"/>
      <c r="BV95" s="8"/>
    </row>
    <row r="96" spans="2:74" ht="11.25">
      <c r="B96" s="6">
        <v>82</v>
      </c>
      <c r="C96" s="252" t="s">
        <v>248</v>
      </c>
      <c r="D96" s="99" t="s">
        <v>1</v>
      </c>
      <c r="E96" s="97">
        <f t="shared" si="176"/>
        <v>1</v>
      </c>
      <c r="F96" s="98"/>
      <c r="G96" s="70"/>
      <c r="H96" s="70"/>
      <c r="I96" s="70"/>
      <c r="J96" s="70"/>
      <c r="K96" s="71"/>
      <c r="L96" s="71"/>
      <c r="M96" s="72"/>
      <c r="N96" s="243"/>
      <c r="O96" s="244"/>
      <c r="P96" s="244"/>
      <c r="Q96" s="244"/>
      <c r="R96" s="244"/>
      <c r="S96" s="245"/>
      <c r="T96" s="245"/>
      <c r="U96" s="246"/>
      <c r="V96" s="73"/>
      <c r="W96" s="70"/>
      <c r="X96" s="70"/>
      <c r="Y96" s="70"/>
      <c r="Z96" s="70"/>
      <c r="AA96" s="71"/>
      <c r="AB96" s="71"/>
      <c r="AC96" s="72"/>
      <c r="AD96" s="73" t="s">
        <v>21</v>
      </c>
      <c r="AE96" s="70"/>
      <c r="AF96" s="70"/>
      <c r="AG96" s="70"/>
      <c r="AH96" s="70"/>
      <c r="AI96" s="71"/>
      <c r="AJ96" s="71"/>
      <c r="AK96" s="72"/>
      <c r="AL96" s="73"/>
      <c r="AM96" s="70"/>
      <c r="AN96" s="70"/>
      <c r="AO96" s="70"/>
      <c r="AP96" s="70"/>
      <c r="AQ96" s="71"/>
      <c r="AR96" s="71"/>
      <c r="AS96" s="72"/>
      <c r="AT96" s="73"/>
      <c r="AU96" s="70"/>
      <c r="AV96" s="70"/>
      <c r="AW96" s="70"/>
      <c r="AX96" s="70"/>
      <c r="AY96" s="71"/>
      <c r="AZ96" s="71"/>
      <c r="BA96" s="72"/>
      <c r="BB96" s="75"/>
      <c r="BC96" s="83">
        <f t="shared" si="123"/>
        <v>0</v>
      </c>
      <c r="BD96" s="84">
        <f t="shared" si="126"/>
        <v>0</v>
      </c>
      <c r="BE96" s="52"/>
      <c r="BF96" s="84">
        <f t="shared" si="127"/>
        <v>0</v>
      </c>
      <c r="BG96" s="286">
        <f t="shared" si="122"/>
        <v>0</v>
      </c>
      <c r="BH96" s="286">
        <f t="shared" si="121"/>
        <v>0</v>
      </c>
      <c r="BI96" s="88" t="str">
        <f t="shared" si="124"/>
        <v>-</v>
      </c>
      <c r="BJ96" s="83">
        <f t="shared" si="128"/>
        <v>0</v>
      </c>
      <c r="BK96" s="84">
        <f t="shared" si="129"/>
        <v>0</v>
      </c>
      <c r="BL96" s="84">
        <f t="shared" si="130"/>
        <v>0</v>
      </c>
      <c r="BM96" s="84">
        <f t="shared" si="131"/>
        <v>0</v>
      </c>
      <c r="BN96" s="84">
        <f t="shared" si="125"/>
        <v>0</v>
      </c>
      <c r="BO96" s="84">
        <f t="shared" si="132"/>
        <v>0</v>
      </c>
      <c r="BP96" s="86" t="str">
        <f t="shared" si="133"/>
        <v>-</v>
      </c>
      <c r="BQ96" s="88" t="str">
        <f t="shared" si="175"/>
        <v>-</v>
      </c>
      <c r="BR96" s="89">
        <f t="shared" si="134"/>
        <v>0</v>
      </c>
      <c r="BS96" s="68">
        <f t="shared" si="134"/>
        <v>0</v>
      </c>
      <c r="BT96" s="69">
        <f t="shared" si="135"/>
        <v>0</v>
      </c>
      <c r="BU96" s="2"/>
      <c r="BV96" s="8"/>
    </row>
    <row r="97" spans="2:74" ht="11.25">
      <c r="B97" s="6">
        <v>83</v>
      </c>
      <c r="C97" s="5" t="s">
        <v>117</v>
      </c>
      <c r="D97" s="99" t="s">
        <v>1</v>
      </c>
      <c r="E97" s="97">
        <f t="shared" si="176"/>
        <v>5</v>
      </c>
      <c r="F97" s="98">
        <v>32</v>
      </c>
      <c r="G97" s="70">
        <v>4</v>
      </c>
      <c r="H97" s="70">
        <v>0</v>
      </c>
      <c r="I97" s="70">
        <v>25</v>
      </c>
      <c r="J97" s="70">
        <v>1</v>
      </c>
      <c r="K97" s="71"/>
      <c r="L97" s="71"/>
      <c r="M97" s="72"/>
      <c r="N97" s="243"/>
      <c r="O97" s="244"/>
      <c r="P97" s="244"/>
      <c r="Q97" s="244"/>
      <c r="R97" s="244"/>
      <c r="S97" s="245"/>
      <c r="T97" s="245"/>
      <c r="U97" s="246"/>
      <c r="V97" s="73">
        <v>11</v>
      </c>
      <c r="W97" s="70"/>
      <c r="X97" s="70"/>
      <c r="Y97" s="70"/>
      <c r="Z97" s="70"/>
      <c r="AA97" s="71"/>
      <c r="AB97" s="71"/>
      <c r="AC97" s="72"/>
      <c r="AD97" s="73" t="s">
        <v>21</v>
      </c>
      <c r="AE97" s="70">
        <v>1</v>
      </c>
      <c r="AF97" s="70">
        <v>0</v>
      </c>
      <c r="AG97" s="70">
        <v>2</v>
      </c>
      <c r="AH97" s="70">
        <v>2</v>
      </c>
      <c r="AI97" s="71"/>
      <c r="AJ97" s="71"/>
      <c r="AK97" s="72"/>
      <c r="AL97" s="73">
        <v>6</v>
      </c>
      <c r="AM97" s="70"/>
      <c r="AN97" s="70"/>
      <c r="AO97" s="70"/>
      <c r="AP97" s="70"/>
      <c r="AQ97" s="71"/>
      <c r="AR97" s="71">
        <v>1</v>
      </c>
      <c r="AS97" s="72"/>
      <c r="AT97" s="73">
        <v>23</v>
      </c>
      <c r="AU97" s="70"/>
      <c r="AV97" s="70"/>
      <c r="AW97" s="70"/>
      <c r="AX97" s="70"/>
      <c r="AY97" s="71"/>
      <c r="AZ97" s="71">
        <v>1</v>
      </c>
      <c r="BA97" s="72"/>
      <c r="BB97" s="75"/>
      <c r="BC97" s="83">
        <f t="shared" si="123"/>
        <v>4</v>
      </c>
      <c r="BD97" s="84">
        <f t="shared" si="126"/>
        <v>72</v>
      </c>
      <c r="BE97" s="52">
        <f>1+1</f>
        <v>2</v>
      </c>
      <c r="BF97" s="84">
        <f t="shared" si="127"/>
        <v>32</v>
      </c>
      <c r="BG97" s="286">
        <f t="shared" si="122"/>
        <v>0</v>
      </c>
      <c r="BH97" s="286">
        <f t="shared" si="121"/>
        <v>0</v>
      </c>
      <c r="BI97" s="88">
        <f t="shared" si="124"/>
        <v>36</v>
      </c>
      <c r="BJ97" s="83">
        <f t="shared" si="128"/>
        <v>5</v>
      </c>
      <c r="BK97" s="84">
        <f t="shared" si="129"/>
        <v>0</v>
      </c>
      <c r="BL97" s="84">
        <f t="shared" si="130"/>
        <v>27</v>
      </c>
      <c r="BM97" s="84">
        <f t="shared" si="131"/>
        <v>3</v>
      </c>
      <c r="BN97" s="84">
        <f t="shared" si="125"/>
        <v>0</v>
      </c>
      <c r="BO97" s="84">
        <f t="shared" si="132"/>
        <v>0</v>
      </c>
      <c r="BP97" s="86">
        <f t="shared" si="133"/>
        <v>5.4</v>
      </c>
      <c r="BQ97" s="88">
        <f t="shared" si="175"/>
        <v>9</v>
      </c>
      <c r="BR97" s="89">
        <f t="shared" si="134"/>
        <v>0</v>
      </c>
      <c r="BS97" s="68">
        <f t="shared" si="134"/>
        <v>2</v>
      </c>
      <c r="BT97" s="69">
        <f t="shared" si="135"/>
        <v>0</v>
      </c>
      <c r="BU97" s="2"/>
      <c r="BV97" s="6" t="s">
        <v>116</v>
      </c>
    </row>
    <row r="98" spans="2:74" ht="11.25">
      <c r="B98" s="6">
        <v>84</v>
      </c>
      <c r="C98" s="6" t="s">
        <v>54</v>
      </c>
      <c r="D98" s="99" t="s">
        <v>1</v>
      </c>
      <c r="E98" s="97">
        <f t="shared" si="176"/>
        <v>5</v>
      </c>
      <c r="F98" s="98" t="s">
        <v>21</v>
      </c>
      <c r="G98" s="70"/>
      <c r="H98" s="70"/>
      <c r="I98" s="70"/>
      <c r="J98" s="70"/>
      <c r="K98" s="71"/>
      <c r="L98" s="71"/>
      <c r="M98" s="72"/>
      <c r="N98" s="243"/>
      <c r="O98" s="244"/>
      <c r="P98" s="244"/>
      <c r="Q98" s="244"/>
      <c r="R98" s="244"/>
      <c r="S98" s="245"/>
      <c r="T98" s="245"/>
      <c r="U98" s="246"/>
      <c r="V98" s="73">
        <v>8</v>
      </c>
      <c r="W98" s="70"/>
      <c r="X98" s="70"/>
      <c r="Y98" s="70"/>
      <c r="Z98" s="70"/>
      <c r="AA98" s="71">
        <v>1</v>
      </c>
      <c r="AB98" s="71"/>
      <c r="AC98" s="72"/>
      <c r="AD98" s="73" t="s">
        <v>21</v>
      </c>
      <c r="AE98" s="70"/>
      <c r="AF98" s="70"/>
      <c r="AG98" s="70"/>
      <c r="AH98" s="70"/>
      <c r="AI98" s="71">
        <v>1</v>
      </c>
      <c r="AJ98" s="71"/>
      <c r="AK98" s="72"/>
      <c r="AL98" s="73">
        <v>15</v>
      </c>
      <c r="AM98" s="70">
        <v>2</v>
      </c>
      <c r="AN98" s="70">
        <v>0</v>
      </c>
      <c r="AO98" s="70">
        <v>8</v>
      </c>
      <c r="AP98" s="70">
        <v>1</v>
      </c>
      <c r="AQ98" s="71">
        <v>2</v>
      </c>
      <c r="AR98" s="71"/>
      <c r="AS98" s="72"/>
      <c r="AT98" s="73" t="s">
        <v>21</v>
      </c>
      <c r="AU98" s="70"/>
      <c r="AV98" s="70"/>
      <c r="AW98" s="70"/>
      <c r="AX98" s="70"/>
      <c r="AY98" s="71"/>
      <c r="AZ98" s="71"/>
      <c r="BA98" s="72"/>
      <c r="BB98" s="75"/>
      <c r="BC98" s="83">
        <f t="shared" si="123"/>
        <v>2</v>
      </c>
      <c r="BD98" s="84">
        <f t="shared" si="126"/>
        <v>23</v>
      </c>
      <c r="BE98" s="52">
        <v>1</v>
      </c>
      <c r="BF98" s="84">
        <f t="shared" si="127"/>
        <v>15</v>
      </c>
      <c r="BG98" s="286">
        <f t="shared" si="122"/>
        <v>0</v>
      </c>
      <c r="BH98" s="286">
        <f t="shared" si="121"/>
        <v>0</v>
      </c>
      <c r="BI98" s="88">
        <f t="shared" si="124"/>
        <v>23</v>
      </c>
      <c r="BJ98" s="83">
        <f t="shared" si="128"/>
        <v>2</v>
      </c>
      <c r="BK98" s="84">
        <f t="shared" si="129"/>
        <v>0</v>
      </c>
      <c r="BL98" s="84">
        <f t="shared" si="130"/>
        <v>8</v>
      </c>
      <c r="BM98" s="84">
        <f t="shared" si="131"/>
        <v>1</v>
      </c>
      <c r="BN98" s="84">
        <f t="shared" si="125"/>
        <v>0</v>
      </c>
      <c r="BO98" s="84">
        <f t="shared" si="132"/>
        <v>0</v>
      </c>
      <c r="BP98" s="86">
        <f t="shared" si="133"/>
        <v>4</v>
      </c>
      <c r="BQ98" s="88">
        <f t="shared" si="175"/>
        <v>8</v>
      </c>
      <c r="BR98" s="89">
        <f t="shared" si="134"/>
        <v>4</v>
      </c>
      <c r="BS98" s="68">
        <f t="shared" si="134"/>
        <v>0</v>
      </c>
      <c r="BT98" s="69">
        <f t="shared" si="135"/>
        <v>0</v>
      </c>
      <c r="BU98" s="2"/>
      <c r="BV98" s="6"/>
    </row>
    <row r="99" spans="2:74" ht="11.25">
      <c r="B99" s="6">
        <v>85</v>
      </c>
      <c r="C99" s="24" t="s">
        <v>112</v>
      </c>
      <c r="D99" s="99" t="s">
        <v>1</v>
      </c>
      <c r="E99" s="97">
        <f t="shared" si="176"/>
        <v>5</v>
      </c>
      <c r="F99" s="98">
        <v>57</v>
      </c>
      <c r="G99" s="70">
        <v>2</v>
      </c>
      <c r="H99" s="70">
        <v>0</v>
      </c>
      <c r="I99" s="70">
        <v>11</v>
      </c>
      <c r="J99" s="70">
        <v>0</v>
      </c>
      <c r="K99" s="71"/>
      <c r="L99" s="71">
        <v>1</v>
      </c>
      <c r="M99" s="72"/>
      <c r="N99" s="243"/>
      <c r="O99" s="244"/>
      <c r="P99" s="244"/>
      <c r="Q99" s="244"/>
      <c r="R99" s="244"/>
      <c r="S99" s="245"/>
      <c r="T99" s="245"/>
      <c r="U99" s="246"/>
      <c r="V99" s="73">
        <v>2</v>
      </c>
      <c r="W99" s="70">
        <v>4</v>
      </c>
      <c r="X99" s="70">
        <v>0</v>
      </c>
      <c r="Y99" s="70">
        <v>35</v>
      </c>
      <c r="Z99" s="70">
        <v>0</v>
      </c>
      <c r="AA99" s="71"/>
      <c r="AB99" s="71"/>
      <c r="AC99" s="72"/>
      <c r="AD99" s="73" t="s">
        <v>21</v>
      </c>
      <c r="AE99" s="70">
        <v>3</v>
      </c>
      <c r="AF99" s="70">
        <v>1</v>
      </c>
      <c r="AG99" s="70">
        <v>4</v>
      </c>
      <c r="AH99" s="70">
        <v>2</v>
      </c>
      <c r="AI99" s="71">
        <v>1</v>
      </c>
      <c r="AJ99" s="71"/>
      <c r="AK99" s="72"/>
      <c r="AL99" s="73">
        <v>2</v>
      </c>
      <c r="AM99" s="70">
        <v>3</v>
      </c>
      <c r="AN99" s="70">
        <v>0</v>
      </c>
      <c r="AO99" s="70">
        <v>8</v>
      </c>
      <c r="AP99" s="70">
        <v>3</v>
      </c>
      <c r="AQ99" s="71"/>
      <c r="AR99" s="71"/>
      <c r="AS99" s="72"/>
      <c r="AT99" s="73" t="s">
        <v>21</v>
      </c>
      <c r="AU99" s="70">
        <v>4</v>
      </c>
      <c r="AV99" s="70">
        <v>0</v>
      </c>
      <c r="AW99" s="70">
        <v>17</v>
      </c>
      <c r="AX99" s="70">
        <v>2</v>
      </c>
      <c r="AY99" s="71">
        <v>1</v>
      </c>
      <c r="AZ99" s="71"/>
      <c r="BA99" s="72"/>
      <c r="BB99" s="75"/>
      <c r="BC99" s="83">
        <f t="shared" si="123"/>
        <v>3</v>
      </c>
      <c r="BD99" s="84">
        <f t="shared" si="126"/>
        <v>61</v>
      </c>
      <c r="BE99" s="52">
        <v>1</v>
      </c>
      <c r="BF99" s="84">
        <f t="shared" si="127"/>
        <v>57</v>
      </c>
      <c r="BG99" s="286">
        <f t="shared" si="122"/>
        <v>1</v>
      </c>
      <c r="BH99" s="286">
        <f t="shared" si="121"/>
        <v>0</v>
      </c>
      <c r="BI99" s="88">
        <f t="shared" si="124"/>
        <v>30.5</v>
      </c>
      <c r="BJ99" s="83">
        <f t="shared" si="128"/>
        <v>16</v>
      </c>
      <c r="BK99" s="84">
        <f t="shared" si="129"/>
        <v>1</v>
      </c>
      <c r="BL99" s="84">
        <f t="shared" si="130"/>
        <v>75</v>
      </c>
      <c r="BM99" s="84">
        <f t="shared" si="131"/>
        <v>7</v>
      </c>
      <c r="BN99" s="84">
        <f t="shared" si="125"/>
        <v>1</v>
      </c>
      <c r="BO99" s="84">
        <f t="shared" si="132"/>
        <v>0</v>
      </c>
      <c r="BP99" s="86">
        <f t="shared" si="133"/>
        <v>4.6875</v>
      </c>
      <c r="BQ99" s="88">
        <f t="shared" si="175"/>
        <v>10.714285714285714</v>
      </c>
      <c r="BR99" s="89">
        <f t="shared" si="134"/>
        <v>2</v>
      </c>
      <c r="BS99" s="68">
        <f t="shared" si="134"/>
        <v>1</v>
      </c>
      <c r="BT99" s="69">
        <f t="shared" si="135"/>
        <v>0</v>
      </c>
      <c r="BU99" s="2"/>
      <c r="BV99" s="6"/>
    </row>
    <row r="100" spans="2:74" ht="11.25">
      <c r="B100" s="6">
        <v>86</v>
      </c>
      <c r="C100" s="6" t="s">
        <v>55</v>
      </c>
      <c r="D100" s="99" t="s">
        <v>1</v>
      </c>
      <c r="E100" s="97">
        <f t="shared" si="176"/>
        <v>1</v>
      </c>
      <c r="F100" s="98"/>
      <c r="G100" s="70"/>
      <c r="H100" s="70"/>
      <c r="I100" s="70"/>
      <c r="J100" s="70"/>
      <c r="K100" s="71"/>
      <c r="L100" s="71"/>
      <c r="M100" s="72"/>
      <c r="N100" s="243"/>
      <c r="O100" s="244"/>
      <c r="P100" s="244"/>
      <c r="Q100" s="244"/>
      <c r="R100" s="244"/>
      <c r="S100" s="245"/>
      <c r="T100" s="245"/>
      <c r="U100" s="246"/>
      <c r="V100" s="73"/>
      <c r="W100" s="70"/>
      <c r="X100" s="70"/>
      <c r="Y100" s="70"/>
      <c r="Z100" s="70"/>
      <c r="AA100" s="71"/>
      <c r="AB100" s="71"/>
      <c r="AC100" s="72"/>
      <c r="AD100" s="73"/>
      <c r="AE100" s="70"/>
      <c r="AF100" s="70"/>
      <c r="AG100" s="70"/>
      <c r="AH100" s="70"/>
      <c r="AI100" s="71"/>
      <c r="AJ100" s="71"/>
      <c r="AK100" s="72"/>
      <c r="AL100" s="73">
        <v>3</v>
      </c>
      <c r="AM100" s="70"/>
      <c r="AN100" s="70"/>
      <c r="AO100" s="70"/>
      <c r="AP100" s="70"/>
      <c r="AQ100" s="71">
        <v>2</v>
      </c>
      <c r="AR100" s="71"/>
      <c r="AS100" s="72">
        <v>1</v>
      </c>
      <c r="AT100" s="73"/>
      <c r="AU100" s="70"/>
      <c r="AV100" s="70"/>
      <c r="AW100" s="70"/>
      <c r="AX100" s="70"/>
      <c r="AY100" s="71"/>
      <c r="AZ100" s="71"/>
      <c r="BA100" s="72"/>
      <c r="BB100" s="75"/>
      <c r="BC100" s="83">
        <f t="shared" si="123"/>
        <v>1</v>
      </c>
      <c r="BD100" s="84">
        <f t="shared" si="126"/>
        <v>3</v>
      </c>
      <c r="BE100" s="52"/>
      <c r="BF100" s="84">
        <f t="shared" si="127"/>
        <v>3</v>
      </c>
      <c r="BG100" s="286">
        <f t="shared" si="122"/>
        <v>0</v>
      </c>
      <c r="BH100" s="286">
        <f t="shared" si="121"/>
        <v>0</v>
      </c>
      <c r="BI100" s="88">
        <f t="shared" si="124"/>
        <v>3</v>
      </c>
      <c r="BJ100" s="83">
        <f t="shared" si="128"/>
        <v>0</v>
      </c>
      <c r="BK100" s="84">
        <f t="shared" si="129"/>
        <v>0</v>
      </c>
      <c r="BL100" s="84">
        <f t="shared" si="130"/>
        <v>0</v>
      </c>
      <c r="BM100" s="84">
        <f t="shared" si="131"/>
        <v>0</v>
      </c>
      <c r="BN100" s="84">
        <f t="shared" si="125"/>
        <v>0</v>
      </c>
      <c r="BO100" s="84">
        <f t="shared" si="132"/>
        <v>0</v>
      </c>
      <c r="BP100" s="86" t="str">
        <f t="shared" si="133"/>
        <v>-</v>
      </c>
      <c r="BQ100" s="88" t="str">
        <f t="shared" si="175"/>
        <v>-</v>
      </c>
      <c r="BR100" s="89">
        <f t="shared" si="134"/>
        <v>2</v>
      </c>
      <c r="BS100" s="68">
        <f t="shared" si="134"/>
        <v>0</v>
      </c>
      <c r="BT100" s="69">
        <f t="shared" si="135"/>
        <v>1</v>
      </c>
      <c r="BU100" s="2"/>
      <c r="BV100" s="6"/>
    </row>
    <row r="101" spans="2:74" ht="11.25">
      <c r="B101" s="6">
        <v>87</v>
      </c>
      <c r="C101" s="6" t="s">
        <v>85</v>
      </c>
      <c r="D101" s="99" t="s">
        <v>1</v>
      </c>
      <c r="E101" s="97">
        <f t="shared" si="176"/>
        <v>4</v>
      </c>
      <c r="F101" s="98"/>
      <c r="G101" s="70"/>
      <c r="H101" s="70"/>
      <c r="I101" s="70"/>
      <c r="J101" s="70"/>
      <c r="K101" s="71"/>
      <c r="L101" s="71"/>
      <c r="M101" s="72"/>
      <c r="N101" s="243"/>
      <c r="O101" s="244"/>
      <c r="P101" s="244"/>
      <c r="Q101" s="244"/>
      <c r="R101" s="244"/>
      <c r="S101" s="245"/>
      <c r="T101" s="245"/>
      <c r="U101" s="246"/>
      <c r="V101" s="73">
        <v>8</v>
      </c>
      <c r="W101" s="70">
        <v>4</v>
      </c>
      <c r="X101" s="70">
        <v>0</v>
      </c>
      <c r="Y101" s="70">
        <v>13</v>
      </c>
      <c r="Z101" s="70">
        <v>0</v>
      </c>
      <c r="AA101" s="71"/>
      <c r="AB101" s="71"/>
      <c r="AC101" s="72"/>
      <c r="AD101" s="73" t="s">
        <v>21</v>
      </c>
      <c r="AE101" s="70">
        <v>3</v>
      </c>
      <c r="AF101" s="70">
        <v>1</v>
      </c>
      <c r="AG101" s="70">
        <v>9</v>
      </c>
      <c r="AH101" s="70">
        <v>2</v>
      </c>
      <c r="AI101" s="71">
        <v>1</v>
      </c>
      <c r="AJ101" s="71"/>
      <c r="AK101" s="72"/>
      <c r="AL101" s="73">
        <v>13</v>
      </c>
      <c r="AM101" s="70">
        <v>2</v>
      </c>
      <c r="AN101" s="70">
        <v>0</v>
      </c>
      <c r="AO101" s="70">
        <v>9</v>
      </c>
      <c r="AP101" s="70">
        <v>1</v>
      </c>
      <c r="AQ101" s="71"/>
      <c r="AR101" s="71"/>
      <c r="AS101" s="72"/>
      <c r="AT101" s="73" t="s">
        <v>21</v>
      </c>
      <c r="AU101" s="70">
        <v>4</v>
      </c>
      <c r="AV101" s="70">
        <v>0</v>
      </c>
      <c r="AW101" s="70">
        <v>14</v>
      </c>
      <c r="AX101" s="70">
        <v>2</v>
      </c>
      <c r="AY101" s="71"/>
      <c r="AZ101" s="71"/>
      <c r="BA101" s="72"/>
      <c r="BB101" s="75"/>
      <c r="BC101" s="83">
        <f t="shared" si="123"/>
        <v>2</v>
      </c>
      <c r="BD101" s="84">
        <f t="shared" si="126"/>
        <v>21</v>
      </c>
      <c r="BE101" s="52">
        <v>1</v>
      </c>
      <c r="BF101" s="84">
        <f t="shared" si="127"/>
        <v>13</v>
      </c>
      <c r="BG101" s="286">
        <f t="shared" si="122"/>
        <v>0</v>
      </c>
      <c r="BH101" s="286">
        <f t="shared" si="121"/>
        <v>0</v>
      </c>
      <c r="BI101" s="88">
        <f t="shared" si="124"/>
        <v>21</v>
      </c>
      <c r="BJ101" s="83">
        <f t="shared" si="128"/>
        <v>13</v>
      </c>
      <c r="BK101" s="84">
        <f t="shared" si="129"/>
        <v>1</v>
      </c>
      <c r="BL101" s="84">
        <f t="shared" si="130"/>
        <v>45</v>
      </c>
      <c r="BM101" s="84">
        <f t="shared" si="131"/>
        <v>5</v>
      </c>
      <c r="BN101" s="84">
        <f t="shared" si="125"/>
        <v>0</v>
      </c>
      <c r="BO101" s="84">
        <f t="shared" si="132"/>
        <v>0</v>
      </c>
      <c r="BP101" s="86">
        <f t="shared" si="133"/>
        <v>3.4615384615384617</v>
      </c>
      <c r="BQ101" s="88">
        <f t="shared" si="175"/>
        <v>9</v>
      </c>
      <c r="BR101" s="89">
        <f t="shared" si="134"/>
        <v>1</v>
      </c>
      <c r="BS101" s="68">
        <f t="shared" si="134"/>
        <v>0</v>
      </c>
      <c r="BT101" s="69">
        <f t="shared" si="135"/>
        <v>0</v>
      </c>
      <c r="BU101" s="2"/>
      <c r="BV101" s="6"/>
    </row>
    <row r="102" spans="2:74" ht="11.25">
      <c r="B102" s="6">
        <v>88</v>
      </c>
      <c r="C102" s="6" t="s">
        <v>56</v>
      </c>
      <c r="D102" s="99" t="s">
        <v>1</v>
      </c>
      <c r="E102" s="97">
        <f t="shared" si="176"/>
        <v>4</v>
      </c>
      <c r="F102" s="98">
        <v>23</v>
      </c>
      <c r="G102" s="70"/>
      <c r="H102" s="70"/>
      <c r="I102" s="70"/>
      <c r="J102" s="70"/>
      <c r="K102" s="71"/>
      <c r="L102" s="71"/>
      <c r="M102" s="72"/>
      <c r="N102" s="243"/>
      <c r="O102" s="244"/>
      <c r="P102" s="244"/>
      <c r="Q102" s="244"/>
      <c r="R102" s="244"/>
      <c r="S102" s="245"/>
      <c r="T102" s="245"/>
      <c r="U102" s="246"/>
      <c r="V102" s="73"/>
      <c r="W102" s="70"/>
      <c r="X102" s="70"/>
      <c r="Y102" s="70"/>
      <c r="Z102" s="70"/>
      <c r="AA102" s="71"/>
      <c r="AB102" s="71"/>
      <c r="AC102" s="72"/>
      <c r="AD102" s="73">
        <v>3</v>
      </c>
      <c r="AE102" s="70">
        <v>1</v>
      </c>
      <c r="AF102" s="70">
        <v>0</v>
      </c>
      <c r="AG102" s="70">
        <v>7</v>
      </c>
      <c r="AH102" s="70">
        <v>0</v>
      </c>
      <c r="AI102" s="71"/>
      <c r="AJ102" s="71"/>
      <c r="AK102" s="72"/>
      <c r="AL102" s="73" t="s">
        <v>21</v>
      </c>
      <c r="AM102" s="70">
        <v>3</v>
      </c>
      <c r="AN102" s="70">
        <v>0</v>
      </c>
      <c r="AO102" s="70">
        <v>16</v>
      </c>
      <c r="AP102" s="70">
        <v>1</v>
      </c>
      <c r="AQ102" s="71"/>
      <c r="AR102" s="71"/>
      <c r="AS102" s="72"/>
      <c r="AT102" s="73" t="s">
        <v>21</v>
      </c>
      <c r="AU102" s="70">
        <v>2</v>
      </c>
      <c r="AV102" s="70">
        <v>0</v>
      </c>
      <c r="AW102" s="70">
        <v>16</v>
      </c>
      <c r="AX102" s="70">
        <v>0</v>
      </c>
      <c r="AY102" s="71"/>
      <c r="AZ102" s="71"/>
      <c r="BA102" s="72"/>
      <c r="BB102" s="75"/>
      <c r="BC102" s="83">
        <f t="shared" si="123"/>
        <v>2</v>
      </c>
      <c r="BD102" s="84">
        <f t="shared" si="126"/>
        <v>26</v>
      </c>
      <c r="BE102" s="52"/>
      <c r="BF102" s="84">
        <f t="shared" si="127"/>
        <v>23</v>
      </c>
      <c r="BG102" s="286">
        <f t="shared" si="122"/>
        <v>0</v>
      </c>
      <c r="BH102" s="286">
        <f t="shared" si="121"/>
        <v>0</v>
      </c>
      <c r="BI102" s="88">
        <f t="shared" si="124"/>
        <v>13</v>
      </c>
      <c r="BJ102" s="83">
        <f t="shared" si="128"/>
        <v>6</v>
      </c>
      <c r="BK102" s="84">
        <f t="shared" si="129"/>
        <v>0</v>
      </c>
      <c r="BL102" s="84">
        <f t="shared" si="130"/>
        <v>39</v>
      </c>
      <c r="BM102" s="84">
        <f t="shared" si="131"/>
        <v>1</v>
      </c>
      <c r="BN102" s="84">
        <f t="shared" si="125"/>
        <v>0</v>
      </c>
      <c r="BO102" s="84">
        <f t="shared" si="132"/>
        <v>0</v>
      </c>
      <c r="BP102" s="86">
        <f t="shared" si="133"/>
        <v>6.5</v>
      </c>
      <c r="BQ102" s="88">
        <f t="shared" si="175"/>
        <v>39</v>
      </c>
      <c r="BR102" s="89">
        <f t="shared" si="134"/>
        <v>0</v>
      </c>
      <c r="BS102" s="68">
        <f t="shared" si="134"/>
        <v>0</v>
      </c>
      <c r="BT102" s="69">
        <f t="shared" si="135"/>
        <v>0</v>
      </c>
      <c r="BU102" s="2"/>
      <c r="BV102" s="6"/>
    </row>
    <row r="103" spans="2:74" ht="11.25">
      <c r="B103" s="6">
        <v>89</v>
      </c>
      <c r="C103" s="16" t="s">
        <v>118</v>
      </c>
      <c r="D103" s="99" t="s">
        <v>1</v>
      </c>
      <c r="E103" s="97">
        <f t="shared" si="176"/>
        <v>4</v>
      </c>
      <c r="F103" s="98"/>
      <c r="G103" s="70"/>
      <c r="H103" s="70"/>
      <c r="I103" s="70"/>
      <c r="J103" s="70"/>
      <c r="K103" s="71"/>
      <c r="L103" s="71"/>
      <c r="M103" s="72"/>
      <c r="N103" s="243"/>
      <c r="O103" s="244"/>
      <c r="P103" s="244"/>
      <c r="Q103" s="244"/>
      <c r="R103" s="244"/>
      <c r="S103" s="245"/>
      <c r="T103" s="245"/>
      <c r="U103" s="246"/>
      <c r="V103" s="73">
        <v>6</v>
      </c>
      <c r="W103" s="70">
        <v>3</v>
      </c>
      <c r="X103" s="70">
        <v>0</v>
      </c>
      <c r="Y103" s="70">
        <v>6</v>
      </c>
      <c r="Z103" s="70">
        <v>1</v>
      </c>
      <c r="AA103" s="71"/>
      <c r="AB103" s="71"/>
      <c r="AC103" s="72"/>
      <c r="AD103" s="73" t="s">
        <v>21</v>
      </c>
      <c r="AE103" s="70">
        <v>2</v>
      </c>
      <c r="AF103" s="70">
        <v>0</v>
      </c>
      <c r="AG103" s="70">
        <v>11</v>
      </c>
      <c r="AH103" s="70">
        <v>0</v>
      </c>
      <c r="AI103" s="71"/>
      <c r="AJ103" s="71"/>
      <c r="AK103" s="72"/>
      <c r="AL103" s="73" t="s">
        <v>21</v>
      </c>
      <c r="AM103" s="70">
        <v>2</v>
      </c>
      <c r="AN103" s="70">
        <v>0</v>
      </c>
      <c r="AO103" s="70">
        <v>13</v>
      </c>
      <c r="AP103" s="70">
        <v>0</v>
      </c>
      <c r="AQ103" s="71"/>
      <c r="AR103" s="71">
        <v>1</v>
      </c>
      <c r="AS103" s="72"/>
      <c r="AT103" s="73" t="s">
        <v>21</v>
      </c>
      <c r="AU103" s="70">
        <v>4</v>
      </c>
      <c r="AV103" s="70">
        <v>0</v>
      </c>
      <c r="AW103" s="70">
        <v>12</v>
      </c>
      <c r="AX103" s="70">
        <v>0</v>
      </c>
      <c r="AY103" s="71"/>
      <c r="AZ103" s="71">
        <v>1</v>
      </c>
      <c r="BA103" s="72"/>
      <c r="BB103" s="75"/>
      <c r="BC103" s="83">
        <f t="shared" si="123"/>
        <v>1</v>
      </c>
      <c r="BD103" s="84">
        <f t="shared" si="126"/>
        <v>6</v>
      </c>
      <c r="BE103" s="52"/>
      <c r="BF103" s="84">
        <f t="shared" si="127"/>
        <v>6</v>
      </c>
      <c r="BG103" s="286">
        <f t="shared" si="122"/>
        <v>0</v>
      </c>
      <c r="BH103" s="286">
        <f t="shared" si="121"/>
        <v>0</v>
      </c>
      <c r="BI103" s="88">
        <f t="shared" si="124"/>
        <v>6</v>
      </c>
      <c r="BJ103" s="83">
        <f t="shared" si="128"/>
        <v>11</v>
      </c>
      <c r="BK103" s="84">
        <f t="shared" si="129"/>
        <v>0</v>
      </c>
      <c r="BL103" s="84">
        <f t="shared" si="130"/>
        <v>42</v>
      </c>
      <c r="BM103" s="84">
        <f t="shared" si="131"/>
        <v>1</v>
      </c>
      <c r="BN103" s="84">
        <f t="shared" si="125"/>
        <v>0</v>
      </c>
      <c r="BO103" s="84">
        <f t="shared" si="132"/>
        <v>0</v>
      </c>
      <c r="BP103" s="86">
        <f t="shared" si="133"/>
        <v>3.8181818181818183</v>
      </c>
      <c r="BQ103" s="88">
        <f t="shared" si="175"/>
        <v>42</v>
      </c>
      <c r="BR103" s="89">
        <f t="shared" si="134"/>
        <v>0</v>
      </c>
      <c r="BS103" s="68">
        <f t="shared" si="134"/>
        <v>2</v>
      </c>
      <c r="BT103" s="69">
        <f t="shared" si="135"/>
        <v>0</v>
      </c>
      <c r="BU103" s="2"/>
      <c r="BV103" s="8"/>
    </row>
    <row r="104" spans="2:74" ht="11.25">
      <c r="B104" s="6">
        <v>90</v>
      </c>
      <c r="C104" s="25" t="s">
        <v>114</v>
      </c>
      <c r="D104" s="99" t="s">
        <v>1</v>
      </c>
      <c r="E104" s="97">
        <f t="shared" si="176"/>
        <v>2</v>
      </c>
      <c r="F104" s="98" t="s">
        <v>21</v>
      </c>
      <c r="G104" s="70">
        <v>2</v>
      </c>
      <c r="H104" s="70">
        <v>0</v>
      </c>
      <c r="I104" s="70">
        <v>25</v>
      </c>
      <c r="J104" s="70">
        <v>0</v>
      </c>
      <c r="K104" s="71"/>
      <c r="L104" s="71"/>
      <c r="M104" s="72"/>
      <c r="N104" s="243"/>
      <c r="O104" s="244"/>
      <c r="P104" s="244"/>
      <c r="Q104" s="244"/>
      <c r="R104" s="244"/>
      <c r="S104" s="245"/>
      <c r="T104" s="245"/>
      <c r="U104" s="246"/>
      <c r="V104" s="73"/>
      <c r="W104" s="70"/>
      <c r="X104" s="70"/>
      <c r="Y104" s="70"/>
      <c r="Z104" s="70"/>
      <c r="AA104" s="71"/>
      <c r="AB104" s="71"/>
      <c r="AC104" s="72"/>
      <c r="AD104" s="73"/>
      <c r="AE104" s="70"/>
      <c r="AF104" s="70"/>
      <c r="AG104" s="70"/>
      <c r="AH104" s="70"/>
      <c r="AI104" s="71"/>
      <c r="AJ104" s="71"/>
      <c r="AK104" s="72"/>
      <c r="AL104" s="73" t="s">
        <v>21</v>
      </c>
      <c r="AM104" s="70">
        <v>1</v>
      </c>
      <c r="AN104" s="70">
        <v>0</v>
      </c>
      <c r="AO104" s="70">
        <v>7</v>
      </c>
      <c r="AP104" s="70">
        <v>0</v>
      </c>
      <c r="AQ104" s="71"/>
      <c r="AR104" s="71"/>
      <c r="AS104" s="72"/>
      <c r="AT104" s="73"/>
      <c r="AU104" s="70"/>
      <c r="AV104" s="70"/>
      <c r="AW104" s="70"/>
      <c r="AX104" s="70"/>
      <c r="AY104" s="71"/>
      <c r="AZ104" s="71"/>
      <c r="BA104" s="72"/>
      <c r="BB104" s="75"/>
      <c r="BC104" s="83">
        <f t="shared" si="123"/>
        <v>0</v>
      </c>
      <c r="BD104" s="84">
        <f t="shared" si="126"/>
        <v>0</v>
      </c>
      <c r="BE104" s="52"/>
      <c r="BF104" s="84">
        <f t="shared" si="127"/>
        <v>0</v>
      </c>
      <c r="BG104" s="286">
        <f t="shared" si="122"/>
        <v>0</v>
      </c>
      <c r="BH104" s="286">
        <f t="shared" si="121"/>
        <v>0</v>
      </c>
      <c r="BI104" s="88" t="str">
        <f t="shared" si="124"/>
        <v>-</v>
      </c>
      <c r="BJ104" s="83">
        <f t="shared" si="128"/>
        <v>3</v>
      </c>
      <c r="BK104" s="84">
        <f t="shared" si="129"/>
        <v>0</v>
      </c>
      <c r="BL104" s="84">
        <f t="shared" si="130"/>
        <v>32</v>
      </c>
      <c r="BM104" s="84">
        <f t="shared" si="131"/>
        <v>0</v>
      </c>
      <c r="BN104" s="84">
        <f t="shared" si="125"/>
        <v>0</v>
      </c>
      <c r="BO104" s="84">
        <f t="shared" si="132"/>
        <v>0</v>
      </c>
      <c r="BP104" s="86">
        <f t="shared" si="133"/>
        <v>10.666666666666666</v>
      </c>
      <c r="BQ104" s="88" t="str">
        <f t="shared" si="175"/>
        <v>-</v>
      </c>
      <c r="BR104" s="89">
        <f t="shared" si="134"/>
        <v>0</v>
      </c>
      <c r="BS104" s="68">
        <f t="shared" si="134"/>
        <v>0</v>
      </c>
      <c r="BT104" s="69">
        <f t="shared" si="135"/>
        <v>0</v>
      </c>
      <c r="BU104" s="2"/>
      <c r="BV104" s="8"/>
    </row>
    <row r="105" spans="2:74" ht="11.25">
      <c r="B105" s="6">
        <v>91</v>
      </c>
      <c r="C105" s="6" t="s">
        <v>57</v>
      </c>
      <c r="D105" s="99" t="s">
        <v>1</v>
      </c>
      <c r="E105" s="97">
        <f t="shared" si="176"/>
        <v>3</v>
      </c>
      <c r="F105" s="98">
        <v>0</v>
      </c>
      <c r="G105" s="70">
        <v>4</v>
      </c>
      <c r="H105" s="70">
        <v>0</v>
      </c>
      <c r="I105" s="70">
        <v>30</v>
      </c>
      <c r="J105" s="70">
        <v>1</v>
      </c>
      <c r="K105" s="71">
        <v>1</v>
      </c>
      <c r="L105" s="71"/>
      <c r="M105" s="72"/>
      <c r="N105" s="243"/>
      <c r="O105" s="244"/>
      <c r="P105" s="244"/>
      <c r="Q105" s="244"/>
      <c r="R105" s="244"/>
      <c r="S105" s="245"/>
      <c r="T105" s="245"/>
      <c r="U105" s="246"/>
      <c r="V105" s="73">
        <v>20</v>
      </c>
      <c r="W105" s="70">
        <v>2</v>
      </c>
      <c r="X105" s="70">
        <v>0</v>
      </c>
      <c r="Y105" s="70">
        <v>12</v>
      </c>
      <c r="Z105" s="70">
        <v>0</v>
      </c>
      <c r="AA105" s="71"/>
      <c r="AB105" s="71"/>
      <c r="AC105" s="72"/>
      <c r="AD105" s="73"/>
      <c r="AE105" s="70"/>
      <c r="AF105" s="70"/>
      <c r="AG105" s="70"/>
      <c r="AH105" s="70"/>
      <c r="AI105" s="71"/>
      <c r="AJ105" s="71"/>
      <c r="AK105" s="72"/>
      <c r="AL105" s="73" t="s">
        <v>21</v>
      </c>
      <c r="AM105" s="70">
        <v>3</v>
      </c>
      <c r="AN105" s="70">
        <v>0</v>
      </c>
      <c r="AO105" s="70">
        <v>19</v>
      </c>
      <c r="AP105" s="70">
        <v>1</v>
      </c>
      <c r="AQ105" s="71"/>
      <c r="AR105" s="71"/>
      <c r="AS105" s="72"/>
      <c r="AT105" s="73"/>
      <c r="AU105" s="70"/>
      <c r="AV105" s="70"/>
      <c r="AW105" s="70"/>
      <c r="AX105" s="70"/>
      <c r="AY105" s="71"/>
      <c r="AZ105" s="71"/>
      <c r="BA105" s="72"/>
      <c r="BB105" s="75"/>
      <c r="BC105" s="83">
        <f t="shared" si="123"/>
        <v>2</v>
      </c>
      <c r="BD105" s="84">
        <f t="shared" si="126"/>
        <v>20</v>
      </c>
      <c r="BE105" s="52"/>
      <c r="BF105" s="84">
        <f t="shared" si="127"/>
        <v>20</v>
      </c>
      <c r="BG105" s="286">
        <f t="shared" si="122"/>
        <v>0</v>
      </c>
      <c r="BH105" s="286">
        <f t="shared" si="121"/>
        <v>0</v>
      </c>
      <c r="BI105" s="88">
        <f t="shared" si="124"/>
        <v>10</v>
      </c>
      <c r="BJ105" s="83">
        <f t="shared" si="128"/>
        <v>9</v>
      </c>
      <c r="BK105" s="84">
        <f t="shared" si="129"/>
        <v>0</v>
      </c>
      <c r="BL105" s="84">
        <f t="shared" si="130"/>
        <v>61</v>
      </c>
      <c r="BM105" s="84">
        <f t="shared" si="131"/>
        <v>2</v>
      </c>
      <c r="BN105" s="84">
        <f t="shared" si="125"/>
        <v>0</v>
      </c>
      <c r="BO105" s="84">
        <f t="shared" si="132"/>
        <v>0</v>
      </c>
      <c r="BP105" s="86">
        <f t="shared" si="133"/>
        <v>6.777777777777778</v>
      </c>
      <c r="BQ105" s="88">
        <f t="shared" si="175"/>
        <v>30.5</v>
      </c>
      <c r="BR105" s="89">
        <f t="shared" si="134"/>
        <v>1</v>
      </c>
      <c r="BS105" s="68">
        <f t="shared" si="134"/>
        <v>0</v>
      </c>
      <c r="BT105" s="69">
        <f t="shared" si="135"/>
        <v>0</v>
      </c>
      <c r="BU105" s="2"/>
      <c r="BV105" s="6"/>
    </row>
    <row r="106" spans="2:74" ht="11.25">
      <c r="B106" s="6">
        <v>92</v>
      </c>
      <c r="C106" s="6" t="s">
        <v>89</v>
      </c>
      <c r="D106" s="99" t="s">
        <v>1</v>
      </c>
      <c r="E106" s="97">
        <f t="shared" si="176"/>
        <v>1</v>
      </c>
      <c r="F106" s="98"/>
      <c r="G106" s="70"/>
      <c r="H106" s="70"/>
      <c r="I106" s="70"/>
      <c r="J106" s="70"/>
      <c r="K106" s="71"/>
      <c r="L106" s="71"/>
      <c r="M106" s="72"/>
      <c r="N106" s="243"/>
      <c r="O106" s="244"/>
      <c r="P106" s="244"/>
      <c r="Q106" s="244"/>
      <c r="R106" s="244"/>
      <c r="S106" s="245"/>
      <c r="T106" s="245"/>
      <c r="U106" s="246"/>
      <c r="V106" s="73"/>
      <c r="W106" s="70"/>
      <c r="X106" s="70"/>
      <c r="Y106" s="70"/>
      <c r="Z106" s="70"/>
      <c r="AA106" s="71"/>
      <c r="AB106" s="71"/>
      <c r="AC106" s="72"/>
      <c r="AD106" s="73"/>
      <c r="AE106" s="70"/>
      <c r="AF106" s="70"/>
      <c r="AG106" s="70"/>
      <c r="AH106" s="70"/>
      <c r="AI106" s="71"/>
      <c r="AJ106" s="71"/>
      <c r="AK106" s="72"/>
      <c r="AL106" s="73"/>
      <c r="AM106" s="70"/>
      <c r="AN106" s="70"/>
      <c r="AO106" s="70"/>
      <c r="AP106" s="70"/>
      <c r="AQ106" s="71"/>
      <c r="AR106" s="71"/>
      <c r="AS106" s="72"/>
      <c r="AT106" s="73">
        <v>30</v>
      </c>
      <c r="AU106" s="70"/>
      <c r="AV106" s="70"/>
      <c r="AW106" s="70"/>
      <c r="AX106" s="70"/>
      <c r="AY106" s="71"/>
      <c r="AZ106" s="71"/>
      <c r="BA106" s="72"/>
      <c r="BB106" s="75"/>
      <c r="BC106" s="83">
        <f t="shared" si="123"/>
        <v>1</v>
      </c>
      <c r="BD106" s="84">
        <f t="shared" si="126"/>
        <v>30</v>
      </c>
      <c r="BE106" s="52"/>
      <c r="BF106" s="84">
        <f t="shared" si="127"/>
        <v>30</v>
      </c>
      <c r="BG106" s="286">
        <f t="shared" si="122"/>
        <v>0</v>
      </c>
      <c r="BH106" s="286">
        <f t="shared" si="121"/>
        <v>0</v>
      </c>
      <c r="BI106" s="88">
        <f t="shared" si="124"/>
        <v>30</v>
      </c>
      <c r="BJ106" s="83">
        <f t="shared" si="128"/>
        <v>0</v>
      </c>
      <c r="BK106" s="84">
        <f t="shared" si="129"/>
        <v>0</v>
      </c>
      <c r="BL106" s="84">
        <f t="shared" si="130"/>
        <v>0</v>
      </c>
      <c r="BM106" s="84">
        <f t="shared" si="131"/>
        <v>0</v>
      </c>
      <c r="BN106" s="84">
        <f t="shared" si="125"/>
        <v>0</v>
      </c>
      <c r="BO106" s="84">
        <f t="shared" si="132"/>
        <v>0</v>
      </c>
      <c r="BP106" s="86" t="str">
        <f t="shared" si="133"/>
        <v>-</v>
      </c>
      <c r="BQ106" s="88" t="str">
        <f t="shared" si="175"/>
        <v>-</v>
      </c>
      <c r="BR106" s="89">
        <f t="shared" si="134"/>
        <v>0</v>
      </c>
      <c r="BS106" s="68">
        <f t="shared" si="134"/>
        <v>0</v>
      </c>
      <c r="BT106" s="69">
        <f t="shared" si="135"/>
        <v>0</v>
      </c>
      <c r="BU106" s="2"/>
      <c r="BV106" s="6"/>
    </row>
    <row r="107" spans="2:74" ht="11.25">
      <c r="B107" s="6">
        <v>93</v>
      </c>
      <c r="C107" s="16" t="s">
        <v>155</v>
      </c>
      <c r="D107" s="99" t="s">
        <v>1</v>
      </c>
      <c r="E107" s="97">
        <f t="shared" si="176"/>
        <v>1</v>
      </c>
      <c r="F107" s="98"/>
      <c r="G107" s="70"/>
      <c r="H107" s="70"/>
      <c r="I107" s="70"/>
      <c r="J107" s="70"/>
      <c r="K107" s="71"/>
      <c r="L107" s="71"/>
      <c r="M107" s="72"/>
      <c r="N107" s="243"/>
      <c r="O107" s="244"/>
      <c r="P107" s="244"/>
      <c r="Q107" s="244"/>
      <c r="R107" s="244"/>
      <c r="S107" s="245"/>
      <c r="T107" s="245"/>
      <c r="U107" s="246"/>
      <c r="V107" s="73">
        <v>4</v>
      </c>
      <c r="W107" s="70">
        <v>0.1</v>
      </c>
      <c r="X107" s="70">
        <v>0</v>
      </c>
      <c r="Y107" s="70">
        <v>4</v>
      </c>
      <c r="Z107" s="70">
        <v>0</v>
      </c>
      <c r="AA107" s="71"/>
      <c r="AB107" s="71"/>
      <c r="AC107" s="72"/>
      <c r="AD107" s="73"/>
      <c r="AE107" s="70"/>
      <c r="AF107" s="70"/>
      <c r="AG107" s="70"/>
      <c r="AH107" s="70"/>
      <c r="AI107" s="71"/>
      <c r="AJ107" s="71"/>
      <c r="AK107" s="72"/>
      <c r="AL107" s="73"/>
      <c r="AM107" s="70"/>
      <c r="AN107" s="70"/>
      <c r="AO107" s="70"/>
      <c r="AP107" s="70"/>
      <c r="AQ107" s="71"/>
      <c r="AR107" s="71"/>
      <c r="AS107" s="72"/>
      <c r="AT107" s="73"/>
      <c r="AU107" s="70"/>
      <c r="AV107" s="70"/>
      <c r="AW107" s="70"/>
      <c r="AX107" s="70"/>
      <c r="AY107" s="71"/>
      <c r="AZ107" s="71"/>
      <c r="BA107" s="72"/>
      <c r="BB107" s="75"/>
      <c r="BC107" s="83">
        <f t="shared" si="123"/>
        <v>1</v>
      </c>
      <c r="BD107" s="84">
        <f t="shared" si="126"/>
        <v>4</v>
      </c>
      <c r="BE107" s="52"/>
      <c r="BF107" s="84">
        <f t="shared" si="127"/>
        <v>4</v>
      </c>
      <c r="BG107" s="286">
        <f t="shared" si="122"/>
        <v>0</v>
      </c>
      <c r="BH107" s="286">
        <f t="shared" si="121"/>
        <v>0</v>
      </c>
      <c r="BI107" s="88">
        <f t="shared" si="124"/>
        <v>4</v>
      </c>
      <c r="BJ107" s="83">
        <f t="shared" si="128"/>
        <v>0.1</v>
      </c>
      <c r="BK107" s="84">
        <f t="shared" si="129"/>
        <v>0</v>
      </c>
      <c r="BL107" s="84">
        <f t="shared" si="130"/>
        <v>4</v>
      </c>
      <c r="BM107" s="84">
        <f t="shared" si="131"/>
        <v>0</v>
      </c>
      <c r="BN107" s="84">
        <f t="shared" si="125"/>
        <v>0</v>
      </c>
      <c r="BO107" s="84">
        <f t="shared" si="132"/>
        <v>0</v>
      </c>
      <c r="BP107" s="86">
        <f t="shared" si="133"/>
        <v>40</v>
      </c>
      <c r="BQ107" s="88" t="str">
        <f t="shared" si="175"/>
        <v>-</v>
      </c>
      <c r="BR107" s="89">
        <f t="shared" si="134"/>
        <v>0</v>
      </c>
      <c r="BS107" s="68">
        <f t="shared" si="134"/>
        <v>0</v>
      </c>
      <c r="BT107" s="69">
        <f t="shared" si="135"/>
        <v>0</v>
      </c>
      <c r="BU107" s="2"/>
      <c r="BV107" s="8"/>
    </row>
    <row r="108" spans="2:74" ht="11.25">
      <c r="B108" s="6">
        <v>94</v>
      </c>
      <c r="C108" s="16" t="s">
        <v>259</v>
      </c>
      <c r="D108" s="99" t="s">
        <v>1</v>
      </c>
      <c r="E108" s="97">
        <f t="shared" si="176"/>
        <v>1</v>
      </c>
      <c r="F108" s="98">
        <v>26</v>
      </c>
      <c r="G108" s="70">
        <v>4</v>
      </c>
      <c r="H108" s="70">
        <v>1</v>
      </c>
      <c r="I108" s="70">
        <v>8</v>
      </c>
      <c r="J108" s="70">
        <v>1</v>
      </c>
      <c r="K108" s="71"/>
      <c r="L108" s="71"/>
      <c r="M108" s="72"/>
      <c r="N108" s="243"/>
      <c r="O108" s="244"/>
      <c r="P108" s="244"/>
      <c r="Q108" s="244"/>
      <c r="R108" s="244"/>
      <c r="S108" s="245"/>
      <c r="T108" s="245"/>
      <c r="U108" s="246"/>
      <c r="V108" s="73"/>
      <c r="W108" s="70"/>
      <c r="X108" s="70"/>
      <c r="Y108" s="70"/>
      <c r="Z108" s="70"/>
      <c r="AA108" s="71"/>
      <c r="AB108" s="71"/>
      <c r="AC108" s="72"/>
      <c r="AD108" s="73"/>
      <c r="AE108" s="70"/>
      <c r="AF108" s="70"/>
      <c r="AG108" s="70"/>
      <c r="AH108" s="70"/>
      <c r="AI108" s="71"/>
      <c r="AJ108" s="71"/>
      <c r="AK108" s="72"/>
      <c r="AL108" s="73"/>
      <c r="AM108" s="70"/>
      <c r="AN108" s="70"/>
      <c r="AO108" s="70"/>
      <c r="AP108" s="70"/>
      <c r="AQ108" s="71"/>
      <c r="AR108" s="71"/>
      <c r="AS108" s="72"/>
      <c r="AT108" s="73"/>
      <c r="AU108" s="70"/>
      <c r="AV108" s="70"/>
      <c r="AW108" s="70"/>
      <c r="AX108" s="70"/>
      <c r="AY108" s="71"/>
      <c r="AZ108" s="71"/>
      <c r="BA108" s="72"/>
      <c r="BB108" s="75"/>
      <c r="BC108" s="83">
        <f aca="true" t="shared" si="177" ref="BC108:BC109">COUNT(F108,N108,V108,AD108,AL108,AT108)</f>
        <v>1</v>
      </c>
      <c r="BD108" s="84">
        <f aca="true" t="shared" si="178" ref="BD108:BD109">SUM(F108,N108,V108,AD108,AL108,AT108)</f>
        <v>26</v>
      </c>
      <c r="BE108" s="52"/>
      <c r="BF108" s="84">
        <f aca="true" t="shared" si="179" ref="BF108:BF109">MAX(F108,N108,V108,AD108,AL108,AT108)</f>
        <v>26</v>
      </c>
      <c r="BG108" s="286">
        <f t="shared" si="122"/>
        <v>0</v>
      </c>
      <c r="BH108" s="286">
        <f t="shared" si="121"/>
        <v>0</v>
      </c>
      <c r="BI108" s="88">
        <f aca="true" t="shared" si="180" ref="BI108:BI109">IF(ISERROR(BD108/(BC108-BE108)),"-",(BD108/(BC108-BE108)))</f>
        <v>26</v>
      </c>
      <c r="BJ108" s="83">
        <f aca="true" t="shared" si="181" ref="BJ108:BJ109">SUM(G108,O108,W108,AE108,AM108,AU108)</f>
        <v>4</v>
      </c>
      <c r="BK108" s="84">
        <f aca="true" t="shared" si="182" ref="BK108:BK109">SUM(H108,P108,X108,AF108,AN108,AV108)</f>
        <v>1</v>
      </c>
      <c r="BL108" s="84">
        <f aca="true" t="shared" si="183" ref="BL108:BL109">SUM(I108,Q108,Y108,AG108,AO108,AW108)</f>
        <v>8</v>
      </c>
      <c r="BM108" s="84">
        <f aca="true" t="shared" si="184" ref="BM108:BM109">SUM(J108,R108,Z108,AH108,AP108,AX108)</f>
        <v>1</v>
      </c>
      <c r="BN108" s="84">
        <f aca="true" t="shared" si="185" ref="BN108:BN109">IF(J108&gt;=3,"1","0")+IF(R108&gt;=3,"1","0")+IF(Z108&gt;=3,"1","0")+IF(AH108&gt;=3,"1","0")+IF(AP108&gt;=3,"1","0")+IF(AX108&gt;=3,"1","0")</f>
        <v>0</v>
      </c>
      <c r="BO108" s="84">
        <f aca="true" t="shared" si="186" ref="BO108:BO109">IF(J108&gt;=5,"1","0")+IF(R108&gt;=5,"1","0")+IF(Z108&gt;=5,"1","0")+IF(AH108&gt;=5,"1","0")+IF(AP108&gt;=5,"1","0")+IF(AX108&gt;=5,"1","0")</f>
        <v>0</v>
      </c>
      <c r="BP108" s="86">
        <f aca="true" t="shared" si="187" ref="BP108:BP109">IF(ISERROR(BL108/BJ108),"-",BL108/BJ108)</f>
        <v>2</v>
      </c>
      <c r="BQ108" s="88">
        <f aca="true" t="shared" si="188" ref="BQ108:BQ109">IF(ISERROR(BL108/BM108),"-",BL108/BM108)</f>
        <v>8</v>
      </c>
      <c r="BR108" s="89">
        <f aca="true" t="shared" si="189" ref="BR108:BR109">SUM(K108+S108+AA108+AI108+AQ108+AY108)</f>
        <v>0</v>
      </c>
      <c r="BS108" s="68">
        <f aca="true" t="shared" si="190" ref="BS108:BS109">SUM(L108+T108+AB108+AJ108+AR108+AZ108)</f>
        <v>0</v>
      </c>
      <c r="BT108" s="69">
        <f aca="true" t="shared" si="191" ref="BT108:BT109">SUM(M108+U108+AC108+AK108+AS108+BA108)</f>
        <v>0</v>
      </c>
      <c r="BU108" s="2"/>
      <c r="BV108" s="8"/>
    </row>
    <row r="109" spans="2:74" ht="11.25">
      <c r="B109" s="6">
        <v>95</v>
      </c>
      <c r="C109" s="16" t="s">
        <v>260</v>
      </c>
      <c r="D109" s="99" t="s">
        <v>1</v>
      </c>
      <c r="E109" s="97">
        <f t="shared" si="176"/>
        <v>1</v>
      </c>
      <c r="F109" s="98" t="s">
        <v>21</v>
      </c>
      <c r="G109" s="70">
        <v>4</v>
      </c>
      <c r="H109" s="70">
        <v>0</v>
      </c>
      <c r="I109" s="70">
        <v>17</v>
      </c>
      <c r="J109" s="70">
        <v>2</v>
      </c>
      <c r="K109" s="71"/>
      <c r="L109" s="71"/>
      <c r="M109" s="72"/>
      <c r="N109" s="243"/>
      <c r="O109" s="244"/>
      <c r="P109" s="244"/>
      <c r="Q109" s="244"/>
      <c r="R109" s="244"/>
      <c r="S109" s="245"/>
      <c r="T109" s="245"/>
      <c r="U109" s="246"/>
      <c r="V109" s="73"/>
      <c r="W109" s="70"/>
      <c r="X109" s="70"/>
      <c r="Y109" s="70"/>
      <c r="Z109" s="70"/>
      <c r="AA109" s="71"/>
      <c r="AB109" s="71"/>
      <c r="AC109" s="72"/>
      <c r="AD109" s="73"/>
      <c r="AE109" s="70"/>
      <c r="AF109" s="70"/>
      <c r="AG109" s="70"/>
      <c r="AH109" s="70"/>
      <c r="AI109" s="71"/>
      <c r="AJ109" s="71"/>
      <c r="AK109" s="72"/>
      <c r="AL109" s="73"/>
      <c r="AM109" s="70"/>
      <c r="AN109" s="70"/>
      <c r="AO109" s="70"/>
      <c r="AP109" s="70"/>
      <c r="AQ109" s="71"/>
      <c r="AR109" s="71"/>
      <c r="AS109" s="72"/>
      <c r="AT109" s="73"/>
      <c r="AU109" s="70"/>
      <c r="AV109" s="70"/>
      <c r="AW109" s="70"/>
      <c r="AX109" s="70"/>
      <c r="AY109" s="71"/>
      <c r="AZ109" s="71"/>
      <c r="BA109" s="72"/>
      <c r="BB109" s="75"/>
      <c r="BC109" s="83">
        <f t="shared" si="177"/>
        <v>0</v>
      </c>
      <c r="BD109" s="84">
        <f t="shared" si="178"/>
        <v>0</v>
      </c>
      <c r="BE109" s="52"/>
      <c r="BF109" s="84">
        <f t="shared" si="179"/>
        <v>0</v>
      </c>
      <c r="BG109" s="286">
        <f t="shared" si="122"/>
        <v>0</v>
      </c>
      <c r="BH109" s="286">
        <f t="shared" si="121"/>
        <v>0</v>
      </c>
      <c r="BI109" s="88" t="str">
        <f t="shared" si="180"/>
        <v>-</v>
      </c>
      <c r="BJ109" s="83">
        <f t="shared" si="181"/>
        <v>4</v>
      </c>
      <c r="BK109" s="84">
        <f t="shared" si="182"/>
        <v>0</v>
      </c>
      <c r="BL109" s="84">
        <f t="shared" si="183"/>
        <v>17</v>
      </c>
      <c r="BM109" s="84">
        <f t="shared" si="184"/>
        <v>2</v>
      </c>
      <c r="BN109" s="84">
        <f t="shared" si="185"/>
        <v>0</v>
      </c>
      <c r="BO109" s="84">
        <f t="shared" si="186"/>
        <v>0</v>
      </c>
      <c r="BP109" s="86">
        <f t="shared" si="187"/>
        <v>4.25</v>
      </c>
      <c r="BQ109" s="88">
        <f t="shared" si="188"/>
        <v>8.5</v>
      </c>
      <c r="BR109" s="89">
        <f t="shared" si="189"/>
        <v>0</v>
      </c>
      <c r="BS109" s="68">
        <f t="shared" si="190"/>
        <v>0</v>
      </c>
      <c r="BT109" s="69">
        <f t="shared" si="191"/>
        <v>0</v>
      </c>
      <c r="BU109" s="2"/>
      <c r="BV109" s="8"/>
    </row>
    <row r="110" spans="2:74" ht="11.25">
      <c r="B110" s="6">
        <v>96</v>
      </c>
      <c r="C110" s="16" t="s">
        <v>261</v>
      </c>
      <c r="D110" s="99" t="s">
        <v>1</v>
      </c>
      <c r="E110" s="97">
        <f aca="true" t="shared" si="192" ref="E110">COUNT(F110,N110,V110,AD110,AL110,AT110)+COUNTIF(F110:BA110,"dnb")</f>
        <v>1</v>
      </c>
      <c r="F110" s="98" t="s">
        <v>21</v>
      </c>
      <c r="G110" s="70"/>
      <c r="H110" s="70"/>
      <c r="I110" s="70"/>
      <c r="J110" s="70"/>
      <c r="K110" s="71"/>
      <c r="L110" s="71"/>
      <c r="M110" s="72"/>
      <c r="N110" s="243"/>
      <c r="O110" s="244"/>
      <c r="P110" s="244"/>
      <c r="Q110" s="244"/>
      <c r="R110" s="244"/>
      <c r="S110" s="245"/>
      <c r="T110" s="245"/>
      <c r="U110" s="246"/>
      <c r="V110" s="73"/>
      <c r="W110" s="70"/>
      <c r="X110" s="70"/>
      <c r="Y110" s="70"/>
      <c r="Z110" s="70"/>
      <c r="AA110" s="71"/>
      <c r="AB110" s="71"/>
      <c r="AC110" s="72"/>
      <c r="AD110" s="73"/>
      <c r="AE110" s="70"/>
      <c r="AF110" s="70"/>
      <c r="AG110" s="70"/>
      <c r="AH110" s="70"/>
      <c r="AI110" s="71"/>
      <c r="AJ110" s="71"/>
      <c r="AK110" s="72"/>
      <c r="AL110" s="73"/>
      <c r="AM110" s="70"/>
      <c r="AN110" s="70"/>
      <c r="AO110" s="70"/>
      <c r="AP110" s="70"/>
      <c r="AQ110" s="71"/>
      <c r="AR110" s="71"/>
      <c r="AS110" s="72"/>
      <c r="AT110" s="73"/>
      <c r="AU110" s="70"/>
      <c r="AV110" s="70"/>
      <c r="AW110" s="70"/>
      <c r="AX110" s="70"/>
      <c r="AY110" s="71"/>
      <c r="AZ110" s="71"/>
      <c r="BA110" s="72"/>
      <c r="BB110" s="75"/>
      <c r="BC110" s="83">
        <f aca="true" t="shared" si="193" ref="BC110">COUNT(F110,N110,V110,AD110,AL110,AT110)</f>
        <v>0</v>
      </c>
      <c r="BD110" s="84">
        <f aca="true" t="shared" si="194" ref="BD110">SUM(F110,N110,V110,AD110,AL110,AT110)</f>
        <v>0</v>
      </c>
      <c r="BE110" s="52"/>
      <c r="BF110" s="84">
        <f aca="true" t="shared" si="195" ref="BF110">MAX(F110,N110,V110,AD110,AL110,AT110)</f>
        <v>0</v>
      </c>
      <c r="BG110" s="286">
        <f t="shared" si="122"/>
        <v>0</v>
      </c>
      <c r="BH110" s="286">
        <f t="shared" si="121"/>
        <v>0</v>
      </c>
      <c r="BI110" s="88" t="str">
        <f aca="true" t="shared" si="196" ref="BI110">IF(ISERROR(BD110/(BC110-BE110)),"-",(BD110/(BC110-BE110)))</f>
        <v>-</v>
      </c>
      <c r="BJ110" s="83">
        <f aca="true" t="shared" si="197" ref="BJ110">SUM(G110,O110,W110,AE110,AM110,AU110)</f>
        <v>0</v>
      </c>
      <c r="BK110" s="84">
        <f aca="true" t="shared" si="198" ref="BK110">SUM(H110,P110,X110,AF110,AN110,AV110)</f>
        <v>0</v>
      </c>
      <c r="BL110" s="84">
        <f aca="true" t="shared" si="199" ref="BL110">SUM(I110,Q110,Y110,AG110,AO110,AW110)</f>
        <v>0</v>
      </c>
      <c r="BM110" s="84">
        <f aca="true" t="shared" si="200" ref="BM110">SUM(J110,R110,Z110,AH110,AP110,AX110)</f>
        <v>0</v>
      </c>
      <c r="BN110" s="84">
        <f aca="true" t="shared" si="201" ref="BN110">IF(J110&gt;=3,"1","0")+IF(R110&gt;=3,"1","0")+IF(Z110&gt;=3,"1","0")+IF(AH110&gt;=3,"1","0")+IF(AP110&gt;=3,"1","0")+IF(AX110&gt;=3,"1","0")</f>
        <v>0</v>
      </c>
      <c r="BO110" s="84">
        <f aca="true" t="shared" si="202" ref="BO110">IF(J110&gt;=5,"1","0")+IF(R110&gt;=5,"1","0")+IF(Z110&gt;=5,"1","0")+IF(AH110&gt;=5,"1","0")+IF(AP110&gt;=5,"1","0")+IF(AX110&gt;=5,"1","0")</f>
        <v>0</v>
      </c>
      <c r="BP110" s="86" t="str">
        <f aca="true" t="shared" si="203" ref="BP110">IF(ISERROR(BL110/BJ110),"-",BL110/BJ110)</f>
        <v>-</v>
      </c>
      <c r="BQ110" s="88" t="str">
        <f aca="true" t="shared" si="204" ref="BQ110">IF(ISERROR(BL110/BM110),"-",BL110/BM110)</f>
        <v>-</v>
      </c>
      <c r="BR110" s="89">
        <f aca="true" t="shared" si="205" ref="BR110">SUM(K110+S110+AA110+AI110+AQ110+AY110)</f>
        <v>0</v>
      </c>
      <c r="BS110" s="68">
        <f aca="true" t="shared" si="206" ref="BS110">SUM(L110+T110+AB110+AJ110+AR110+AZ110)</f>
        <v>0</v>
      </c>
      <c r="BT110" s="69">
        <f aca="true" t="shared" si="207" ref="BT110">SUM(M110+U110+AC110+AK110+AS110+BA110)</f>
        <v>0</v>
      </c>
      <c r="BU110" s="2"/>
      <c r="BV110" s="8"/>
    </row>
    <row r="111" spans="2:74" ht="11.25">
      <c r="B111" s="6">
        <v>97</v>
      </c>
      <c r="C111" s="16" t="s">
        <v>258</v>
      </c>
      <c r="D111" s="99" t="s">
        <v>1</v>
      </c>
      <c r="E111" s="97">
        <f aca="true" t="shared" si="208" ref="E111">COUNT(F111,N111,V111,AD111,AL111,AT111)+COUNTIF(F111:BA111,"dnb")</f>
        <v>1</v>
      </c>
      <c r="F111" s="98">
        <v>0</v>
      </c>
      <c r="G111" s="70"/>
      <c r="H111" s="70"/>
      <c r="I111" s="70"/>
      <c r="J111" s="70"/>
      <c r="K111" s="71"/>
      <c r="L111" s="71"/>
      <c r="M111" s="72"/>
      <c r="N111" s="243"/>
      <c r="O111" s="244"/>
      <c r="P111" s="244"/>
      <c r="Q111" s="244"/>
      <c r="R111" s="244"/>
      <c r="S111" s="245"/>
      <c r="T111" s="245"/>
      <c r="U111" s="246"/>
      <c r="V111" s="73"/>
      <c r="W111" s="70"/>
      <c r="X111" s="70"/>
      <c r="Y111" s="70"/>
      <c r="Z111" s="70"/>
      <c r="AA111" s="71"/>
      <c r="AB111" s="71"/>
      <c r="AC111" s="72"/>
      <c r="AD111" s="73"/>
      <c r="AE111" s="70"/>
      <c r="AF111" s="70"/>
      <c r="AG111" s="70"/>
      <c r="AH111" s="70"/>
      <c r="AI111" s="71"/>
      <c r="AJ111" s="71"/>
      <c r="AK111" s="72"/>
      <c r="AL111" s="73"/>
      <c r="AM111" s="70"/>
      <c r="AN111" s="70"/>
      <c r="AO111" s="70"/>
      <c r="AP111" s="70"/>
      <c r="AQ111" s="71"/>
      <c r="AR111" s="71"/>
      <c r="AS111" s="72"/>
      <c r="AT111" s="73"/>
      <c r="AU111" s="70"/>
      <c r="AV111" s="70"/>
      <c r="AW111" s="70"/>
      <c r="AX111" s="70"/>
      <c r="AY111" s="71"/>
      <c r="AZ111" s="71"/>
      <c r="BA111" s="72"/>
      <c r="BB111" s="75"/>
      <c r="BC111" s="83">
        <f aca="true" t="shared" si="209" ref="BC111">COUNT(F111,N111,V111,AD111,AL111,AT111)</f>
        <v>1</v>
      </c>
      <c r="BD111" s="84">
        <f aca="true" t="shared" si="210" ref="BD111">SUM(F111,N111,V111,AD111,AL111,AT111)</f>
        <v>0</v>
      </c>
      <c r="BE111" s="52"/>
      <c r="BF111" s="84">
        <f aca="true" t="shared" si="211" ref="BF111">MAX(F111,N111,V111,AD111,AL111,AT111)</f>
        <v>0</v>
      </c>
      <c r="BG111" s="286">
        <f t="shared" si="122"/>
        <v>0</v>
      </c>
      <c r="BH111" s="286">
        <f t="shared" si="121"/>
        <v>0</v>
      </c>
      <c r="BI111" s="88">
        <f aca="true" t="shared" si="212" ref="BI111">IF(ISERROR(BD111/(BC111-BE111)),"-",(BD111/(BC111-BE111)))</f>
        <v>0</v>
      </c>
      <c r="BJ111" s="83">
        <f aca="true" t="shared" si="213" ref="BJ111">SUM(G111,O111,W111,AE111,AM111,AU111)</f>
        <v>0</v>
      </c>
      <c r="BK111" s="84">
        <f aca="true" t="shared" si="214" ref="BK111">SUM(H111,P111,X111,AF111,AN111,AV111)</f>
        <v>0</v>
      </c>
      <c r="BL111" s="84">
        <f aca="true" t="shared" si="215" ref="BL111">SUM(I111,Q111,Y111,AG111,AO111,AW111)</f>
        <v>0</v>
      </c>
      <c r="BM111" s="84">
        <f aca="true" t="shared" si="216" ref="BM111">SUM(J111,R111,Z111,AH111,AP111,AX111)</f>
        <v>0</v>
      </c>
      <c r="BN111" s="84">
        <f aca="true" t="shared" si="217" ref="BN111">IF(J111&gt;=3,"1","0")+IF(R111&gt;=3,"1","0")+IF(Z111&gt;=3,"1","0")+IF(AH111&gt;=3,"1","0")+IF(AP111&gt;=3,"1","0")+IF(AX111&gt;=3,"1","0")</f>
        <v>0</v>
      </c>
      <c r="BO111" s="84">
        <f aca="true" t="shared" si="218" ref="BO111">IF(J111&gt;=5,"1","0")+IF(R111&gt;=5,"1","0")+IF(Z111&gt;=5,"1","0")+IF(AH111&gt;=5,"1","0")+IF(AP111&gt;=5,"1","0")+IF(AX111&gt;=5,"1","0")</f>
        <v>0</v>
      </c>
      <c r="BP111" s="86" t="str">
        <f aca="true" t="shared" si="219" ref="BP111">IF(ISERROR(BL111/BJ111),"-",BL111/BJ111)</f>
        <v>-</v>
      </c>
      <c r="BQ111" s="88" t="str">
        <f aca="true" t="shared" si="220" ref="BQ111">IF(ISERROR(BL111/BM111),"-",BL111/BM111)</f>
        <v>-</v>
      </c>
      <c r="BR111" s="89">
        <f aca="true" t="shared" si="221" ref="BR111">SUM(K111+S111+AA111+AI111+AQ111+AY111)</f>
        <v>0</v>
      </c>
      <c r="BS111" s="68">
        <f aca="true" t="shared" si="222" ref="BS111">SUM(L111+T111+AB111+AJ111+AR111+AZ111)</f>
        <v>0</v>
      </c>
      <c r="BT111" s="69">
        <f aca="true" t="shared" si="223" ref="BT111">SUM(M111+U111+AC111+AK111+AS111+BA111)</f>
        <v>0</v>
      </c>
      <c r="BU111" s="2"/>
      <c r="BV111" s="8"/>
    </row>
    <row r="112" spans="2:74" ht="11.25" customHeight="1">
      <c r="B112" s="6">
        <v>98</v>
      </c>
      <c r="C112" s="6" t="s">
        <v>66</v>
      </c>
      <c r="D112" s="157" t="s">
        <v>2</v>
      </c>
      <c r="E112" s="97">
        <f t="shared" si="176"/>
        <v>2</v>
      </c>
      <c r="F112" s="247"/>
      <c r="G112" s="244"/>
      <c r="H112" s="244"/>
      <c r="I112" s="244"/>
      <c r="J112" s="244"/>
      <c r="K112" s="245"/>
      <c r="L112" s="245"/>
      <c r="M112" s="246"/>
      <c r="N112" s="76"/>
      <c r="O112" s="70"/>
      <c r="P112" s="70"/>
      <c r="Q112" s="70"/>
      <c r="R112" s="70"/>
      <c r="S112" s="71"/>
      <c r="T112" s="71"/>
      <c r="U112" s="72"/>
      <c r="V112" s="76"/>
      <c r="W112" s="70"/>
      <c r="X112" s="70"/>
      <c r="Y112" s="70"/>
      <c r="Z112" s="70"/>
      <c r="AA112" s="71"/>
      <c r="AB112" s="71"/>
      <c r="AC112" s="72"/>
      <c r="AD112" s="76">
        <v>19</v>
      </c>
      <c r="AE112" s="70"/>
      <c r="AF112" s="70"/>
      <c r="AG112" s="70"/>
      <c r="AH112" s="70"/>
      <c r="AI112" s="71">
        <v>1</v>
      </c>
      <c r="AJ112" s="71"/>
      <c r="AK112" s="72"/>
      <c r="AL112" s="337" t="s">
        <v>269</v>
      </c>
      <c r="AM112" s="338"/>
      <c r="AN112" s="338"/>
      <c r="AO112" s="338"/>
      <c r="AP112" s="338"/>
      <c r="AQ112" s="338"/>
      <c r="AR112" s="338"/>
      <c r="AS112" s="339"/>
      <c r="AT112" s="76">
        <v>4</v>
      </c>
      <c r="AU112" s="70"/>
      <c r="AV112" s="70"/>
      <c r="AW112" s="70"/>
      <c r="AX112" s="70"/>
      <c r="AY112" s="71"/>
      <c r="AZ112" s="71"/>
      <c r="BA112" s="72"/>
      <c r="BB112" s="75"/>
      <c r="BC112" s="83">
        <f t="shared" si="123"/>
        <v>2</v>
      </c>
      <c r="BD112" s="84">
        <f t="shared" si="126"/>
        <v>23</v>
      </c>
      <c r="BE112" s="52"/>
      <c r="BF112" s="84">
        <f t="shared" si="127"/>
        <v>19</v>
      </c>
      <c r="BG112" s="286">
        <f t="shared" si="122"/>
        <v>0</v>
      </c>
      <c r="BH112" s="286">
        <f t="shared" si="121"/>
        <v>0</v>
      </c>
      <c r="BI112" s="88">
        <f t="shared" si="124"/>
        <v>11.5</v>
      </c>
      <c r="BJ112" s="83">
        <f t="shared" si="128"/>
        <v>0</v>
      </c>
      <c r="BK112" s="84">
        <f t="shared" si="129"/>
        <v>0</v>
      </c>
      <c r="BL112" s="84">
        <f t="shared" si="130"/>
        <v>0</v>
      </c>
      <c r="BM112" s="84">
        <f t="shared" si="131"/>
        <v>0</v>
      </c>
      <c r="BN112" s="84">
        <f t="shared" si="125"/>
        <v>0</v>
      </c>
      <c r="BO112" s="84">
        <f t="shared" si="132"/>
        <v>0</v>
      </c>
      <c r="BP112" s="86" t="str">
        <f t="shared" si="133"/>
        <v>-</v>
      </c>
      <c r="BQ112" s="88" t="str">
        <f t="shared" si="175"/>
        <v>-</v>
      </c>
      <c r="BR112" s="89">
        <f t="shared" si="134"/>
        <v>1</v>
      </c>
      <c r="BS112" s="68">
        <f t="shared" si="134"/>
        <v>0</v>
      </c>
      <c r="BT112" s="69">
        <f t="shared" si="135"/>
        <v>0</v>
      </c>
      <c r="BU112" s="2"/>
      <c r="BV112" s="6"/>
    </row>
    <row r="113" spans="2:74" ht="11.25">
      <c r="B113" s="6">
        <v>99</v>
      </c>
      <c r="C113" s="6" t="s">
        <v>58</v>
      </c>
      <c r="D113" s="157" t="s">
        <v>2</v>
      </c>
      <c r="E113" s="97">
        <f t="shared" si="176"/>
        <v>4</v>
      </c>
      <c r="F113" s="247"/>
      <c r="G113" s="244"/>
      <c r="H113" s="244"/>
      <c r="I113" s="244"/>
      <c r="J113" s="244"/>
      <c r="K113" s="245"/>
      <c r="L113" s="245"/>
      <c r="M113" s="246"/>
      <c r="N113" s="76">
        <v>1</v>
      </c>
      <c r="O113" s="70"/>
      <c r="P113" s="70"/>
      <c r="Q113" s="70"/>
      <c r="R113" s="70"/>
      <c r="S113" s="71"/>
      <c r="T113" s="71"/>
      <c r="U113" s="72"/>
      <c r="V113" s="76" t="s">
        <v>21</v>
      </c>
      <c r="W113" s="70"/>
      <c r="X113" s="70"/>
      <c r="Y113" s="70"/>
      <c r="Z113" s="70"/>
      <c r="AA113" s="71"/>
      <c r="AB113" s="71"/>
      <c r="AC113" s="72"/>
      <c r="AD113" s="76">
        <v>0</v>
      </c>
      <c r="AE113" s="70"/>
      <c r="AF113" s="70"/>
      <c r="AG113" s="70"/>
      <c r="AH113" s="70"/>
      <c r="AI113" s="71"/>
      <c r="AJ113" s="71"/>
      <c r="AK113" s="72"/>
      <c r="AL113" s="340"/>
      <c r="AM113" s="341"/>
      <c r="AN113" s="341"/>
      <c r="AO113" s="341"/>
      <c r="AP113" s="341"/>
      <c r="AQ113" s="341"/>
      <c r="AR113" s="341"/>
      <c r="AS113" s="342"/>
      <c r="AT113" s="76">
        <v>0</v>
      </c>
      <c r="AU113" s="70"/>
      <c r="AV113" s="70"/>
      <c r="AW113" s="70"/>
      <c r="AX113" s="70"/>
      <c r="AY113" s="71"/>
      <c r="AZ113" s="71"/>
      <c r="BA113" s="72"/>
      <c r="BB113" s="75"/>
      <c r="BC113" s="83">
        <f t="shared" si="123"/>
        <v>3</v>
      </c>
      <c r="BD113" s="84">
        <f t="shared" si="126"/>
        <v>1</v>
      </c>
      <c r="BE113" s="52"/>
      <c r="BF113" s="84">
        <f t="shared" si="127"/>
        <v>1</v>
      </c>
      <c r="BG113" s="286">
        <f t="shared" si="122"/>
        <v>0</v>
      </c>
      <c r="BH113" s="286">
        <f t="shared" si="121"/>
        <v>0</v>
      </c>
      <c r="BI113" s="88">
        <f t="shared" si="124"/>
        <v>0.3333333333333333</v>
      </c>
      <c r="BJ113" s="83">
        <f t="shared" si="128"/>
        <v>0</v>
      </c>
      <c r="BK113" s="84">
        <f t="shared" si="129"/>
        <v>0</v>
      </c>
      <c r="BL113" s="84">
        <f t="shared" si="130"/>
        <v>0</v>
      </c>
      <c r="BM113" s="84">
        <f t="shared" si="131"/>
        <v>0</v>
      </c>
      <c r="BN113" s="84">
        <f t="shared" si="125"/>
        <v>0</v>
      </c>
      <c r="BO113" s="84">
        <f t="shared" si="132"/>
        <v>0</v>
      </c>
      <c r="BP113" s="86" t="str">
        <f t="shared" si="133"/>
        <v>-</v>
      </c>
      <c r="BQ113" s="88" t="str">
        <f t="shared" si="175"/>
        <v>-</v>
      </c>
      <c r="BR113" s="89">
        <f t="shared" si="134"/>
        <v>0</v>
      </c>
      <c r="BS113" s="68">
        <f t="shared" si="134"/>
        <v>0</v>
      </c>
      <c r="BT113" s="69">
        <f t="shared" si="135"/>
        <v>0</v>
      </c>
      <c r="BU113" s="2"/>
      <c r="BV113" s="6"/>
    </row>
    <row r="114" spans="2:74" ht="11.25">
      <c r="B114" s="6">
        <v>100</v>
      </c>
      <c r="C114" s="6" t="s">
        <v>59</v>
      </c>
      <c r="D114" s="157" t="s">
        <v>2</v>
      </c>
      <c r="E114" s="97">
        <f t="shared" si="176"/>
        <v>3</v>
      </c>
      <c r="F114" s="247"/>
      <c r="G114" s="244"/>
      <c r="H114" s="244"/>
      <c r="I114" s="244"/>
      <c r="J114" s="244"/>
      <c r="K114" s="245"/>
      <c r="L114" s="245"/>
      <c r="M114" s="246"/>
      <c r="N114" s="76"/>
      <c r="O114" s="70"/>
      <c r="P114" s="70"/>
      <c r="Q114" s="70"/>
      <c r="R114" s="70"/>
      <c r="S114" s="71"/>
      <c r="T114" s="71"/>
      <c r="U114" s="72"/>
      <c r="V114" s="76">
        <v>31</v>
      </c>
      <c r="W114" s="70">
        <v>4</v>
      </c>
      <c r="X114" s="70">
        <v>0</v>
      </c>
      <c r="Y114" s="70">
        <v>17</v>
      </c>
      <c r="Z114" s="70">
        <v>0</v>
      </c>
      <c r="AA114" s="71"/>
      <c r="AB114" s="71"/>
      <c r="AC114" s="72"/>
      <c r="AD114" s="76">
        <v>3</v>
      </c>
      <c r="AE114" s="70">
        <v>4</v>
      </c>
      <c r="AF114" s="70">
        <v>0</v>
      </c>
      <c r="AG114" s="70">
        <v>23</v>
      </c>
      <c r="AH114" s="70">
        <v>1</v>
      </c>
      <c r="AI114" s="71">
        <v>1</v>
      </c>
      <c r="AJ114" s="71"/>
      <c r="AK114" s="72"/>
      <c r="AL114" s="340"/>
      <c r="AM114" s="341"/>
      <c r="AN114" s="341"/>
      <c r="AO114" s="341"/>
      <c r="AP114" s="341"/>
      <c r="AQ114" s="341"/>
      <c r="AR114" s="341"/>
      <c r="AS114" s="342"/>
      <c r="AT114" s="76">
        <v>23</v>
      </c>
      <c r="AU114" s="70">
        <v>4</v>
      </c>
      <c r="AV114" s="70">
        <v>0</v>
      </c>
      <c r="AW114" s="70">
        <v>29</v>
      </c>
      <c r="AX114" s="70">
        <v>0</v>
      </c>
      <c r="AY114" s="71"/>
      <c r="AZ114" s="71"/>
      <c r="BA114" s="72"/>
      <c r="BB114" s="75"/>
      <c r="BC114" s="83">
        <f t="shared" si="123"/>
        <v>3</v>
      </c>
      <c r="BD114" s="84">
        <f t="shared" si="126"/>
        <v>57</v>
      </c>
      <c r="BE114" s="52"/>
      <c r="BF114" s="84">
        <f t="shared" si="127"/>
        <v>31</v>
      </c>
      <c r="BG114" s="286">
        <f t="shared" si="122"/>
        <v>0</v>
      </c>
      <c r="BH114" s="286">
        <f t="shared" si="121"/>
        <v>0</v>
      </c>
      <c r="BI114" s="88">
        <f t="shared" si="124"/>
        <v>19</v>
      </c>
      <c r="BJ114" s="83">
        <f t="shared" si="128"/>
        <v>12</v>
      </c>
      <c r="BK114" s="84">
        <f t="shared" si="129"/>
        <v>0</v>
      </c>
      <c r="BL114" s="84">
        <f t="shared" si="130"/>
        <v>69</v>
      </c>
      <c r="BM114" s="84">
        <f t="shared" si="131"/>
        <v>1</v>
      </c>
      <c r="BN114" s="84">
        <f t="shared" si="125"/>
        <v>0</v>
      </c>
      <c r="BO114" s="84">
        <f t="shared" si="132"/>
        <v>0</v>
      </c>
      <c r="BP114" s="86">
        <f t="shared" si="133"/>
        <v>5.75</v>
      </c>
      <c r="BQ114" s="88">
        <f t="shared" si="175"/>
        <v>69</v>
      </c>
      <c r="BR114" s="89">
        <f t="shared" si="134"/>
        <v>1</v>
      </c>
      <c r="BS114" s="68">
        <f t="shared" si="134"/>
        <v>0</v>
      </c>
      <c r="BT114" s="69">
        <f t="shared" si="135"/>
        <v>0</v>
      </c>
      <c r="BU114" s="2"/>
      <c r="BV114" s="6"/>
    </row>
    <row r="115" spans="2:74" ht="11.25">
      <c r="B115" s="6">
        <v>101</v>
      </c>
      <c r="C115" s="6" t="s">
        <v>60</v>
      </c>
      <c r="D115" s="157" t="s">
        <v>2</v>
      </c>
      <c r="E115" s="97">
        <f t="shared" si="176"/>
        <v>4</v>
      </c>
      <c r="F115" s="247"/>
      <c r="G115" s="244"/>
      <c r="H115" s="244"/>
      <c r="I115" s="244"/>
      <c r="J115" s="244"/>
      <c r="K115" s="245"/>
      <c r="L115" s="245"/>
      <c r="M115" s="246"/>
      <c r="N115" s="76">
        <v>12</v>
      </c>
      <c r="O115" s="70">
        <v>2</v>
      </c>
      <c r="P115" s="70">
        <v>0</v>
      </c>
      <c r="Q115" s="70">
        <v>28</v>
      </c>
      <c r="R115" s="70">
        <v>0</v>
      </c>
      <c r="S115" s="71"/>
      <c r="T115" s="71"/>
      <c r="U115" s="72"/>
      <c r="V115" s="76">
        <v>9</v>
      </c>
      <c r="W115" s="70">
        <v>4</v>
      </c>
      <c r="X115" s="70">
        <v>0</v>
      </c>
      <c r="Y115" s="70">
        <v>25</v>
      </c>
      <c r="Z115" s="70">
        <v>1</v>
      </c>
      <c r="AA115" s="71"/>
      <c r="AB115" s="71"/>
      <c r="AC115" s="72"/>
      <c r="AD115" s="76">
        <v>1</v>
      </c>
      <c r="AE115" s="70">
        <v>3</v>
      </c>
      <c r="AF115" s="70">
        <v>0</v>
      </c>
      <c r="AG115" s="70">
        <v>14</v>
      </c>
      <c r="AH115" s="70">
        <v>1</v>
      </c>
      <c r="AI115" s="71"/>
      <c r="AJ115" s="71"/>
      <c r="AK115" s="72"/>
      <c r="AL115" s="340"/>
      <c r="AM115" s="341"/>
      <c r="AN115" s="341"/>
      <c r="AO115" s="341"/>
      <c r="AP115" s="341"/>
      <c r="AQ115" s="341"/>
      <c r="AR115" s="341"/>
      <c r="AS115" s="342"/>
      <c r="AT115" s="76">
        <v>8</v>
      </c>
      <c r="AU115" s="70">
        <v>1</v>
      </c>
      <c r="AV115" s="70">
        <v>0</v>
      </c>
      <c r="AW115" s="70">
        <v>15</v>
      </c>
      <c r="AX115" s="70">
        <v>0</v>
      </c>
      <c r="AY115" s="71"/>
      <c r="AZ115" s="71"/>
      <c r="BA115" s="72"/>
      <c r="BB115" s="75"/>
      <c r="BC115" s="83">
        <f t="shared" si="123"/>
        <v>4</v>
      </c>
      <c r="BD115" s="84">
        <f t="shared" si="126"/>
        <v>30</v>
      </c>
      <c r="BE115" s="52"/>
      <c r="BF115" s="84">
        <f t="shared" si="127"/>
        <v>12</v>
      </c>
      <c r="BG115" s="286">
        <f t="shared" si="122"/>
        <v>0</v>
      </c>
      <c r="BH115" s="286">
        <f t="shared" si="121"/>
        <v>0</v>
      </c>
      <c r="BI115" s="88">
        <f t="shared" si="124"/>
        <v>7.5</v>
      </c>
      <c r="BJ115" s="83">
        <f t="shared" si="128"/>
        <v>10</v>
      </c>
      <c r="BK115" s="84">
        <f t="shared" si="129"/>
        <v>0</v>
      </c>
      <c r="BL115" s="84">
        <f t="shared" si="130"/>
        <v>82</v>
      </c>
      <c r="BM115" s="84">
        <f t="shared" si="131"/>
        <v>2</v>
      </c>
      <c r="BN115" s="84">
        <f t="shared" si="125"/>
        <v>0</v>
      </c>
      <c r="BO115" s="84">
        <f t="shared" si="132"/>
        <v>0</v>
      </c>
      <c r="BP115" s="86">
        <f t="shared" si="133"/>
        <v>8.2</v>
      </c>
      <c r="BQ115" s="88">
        <f t="shared" si="175"/>
        <v>41</v>
      </c>
      <c r="BR115" s="89">
        <f t="shared" si="134"/>
        <v>0</v>
      </c>
      <c r="BS115" s="68">
        <f t="shared" si="134"/>
        <v>0</v>
      </c>
      <c r="BT115" s="69">
        <f t="shared" si="135"/>
        <v>0</v>
      </c>
      <c r="BU115" s="2"/>
      <c r="BV115" s="6"/>
    </row>
    <row r="116" spans="2:74" ht="11.25">
      <c r="B116" s="6">
        <v>102</v>
      </c>
      <c r="C116" s="6" t="s">
        <v>61</v>
      </c>
      <c r="D116" s="157" t="s">
        <v>2</v>
      </c>
      <c r="E116" s="97">
        <f t="shared" si="176"/>
        <v>2</v>
      </c>
      <c r="F116" s="247"/>
      <c r="G116" s="244"/>
      <c r="H116" s="244"/>
      <c r="I116" s="244"/>
      <c r="J116" s="244"/>
      <c r="K116" s="245"/>
      <c r="L116" s="245"/>
      <c r="M116" s="246"/>
      <c r="N116" s="76"/>
      <c r="O116" s="70"/>
      <c r="P116" s="70"/>
      <c r="Q116" s="70"/>
      <c r="R116" s="70"/>
      <c r="S116" s="71"/>
      <c r="T116" s="71"/>
      <c r="U116" s="72"/>
      <c r="V116" s="76">
        <v>10</v>
      </c>
      <c r="W116" s="70"/>
      <c r="X116" s="70"/>
      <c r="Y116" s="70"/>
      <c r="Z116" s="70"/>
      <c r="AA116" s="71"/>
      <c r="AB116" s="71"/>
      <c r="AC116" s="72"/>
      <c r="AD116" s="76">
        <v>21</v>
      </c>
      <c r="AE116" s="70"/>
      <c r="AF116" s="70"/>
      <c r="AG116" s="70"/>
      <c r="AH116" s="70"/>
      <c r="AI116" s="71"/>
      <c r="AJ116" s="71"/>
      <c r="AK116" s="72"/>
      <c r="AL116" s="340"/>
      <c r="AM116" s="341"/>
      <c r="AN116" s="341"/>
      <c r="AO116" s="341"/>
      <c r="AP116" s="341"/>
      <c r="AQ116" s="341"/>
      <c r="AR116" s="341"/>
      <c r="AS116" s="342"/>
      <c r="AT116" s="76"/>
      <c r="AU116" s="70"/>
      <c r="AV116" s="70"/>
      <c r="AW116" s="70"/>
      <c r="AX116" s="70"/>
      <c r="AY116" s="71"/>
      <c r="AZ116" s="71"/>
      <c r="BA116" s="72"/>
      <c r="BB116" s="75"/>
      <c r="BC116" s="83">
        <f t="shared" si="123"/>
        <v>2</v>
      </c>
      <c r="BD116" s="84">
        <f t="shared" si="126"/>
        <v>31</v>
      </c>
      <c r="BE116" s="52">
        <v>1</v>
      </c>
      <c r="BF116" s="84">
        <f t="shared" si="127"/>
        <v>21</v>
      </c>
      <c r="BG116" s="286">
        <f t="shared" si="122"/>
        <v>0</v>
      </c>
      <c r="BH116" s="286">
        <f t="shared" si="121"/>
        <v>0</v>
      </c>
      <c r="BI116" s="88">
        <f t="shared" si="124"/>
        <v>31</v>
      </c>
      <c r="BJ116" s="83">
        <f t="shared" si="128"/>
        <v>0</v>
      </c>
      <c r="BK116" s="84">
        <f t="shared" si="129"/>
        <v>0</v>
      </c>
      <c r="BL116" s="84">
        <f t="shared" si="130"/>
        <v>0</v>
      </c>
      <c r="BM116" s="84">
        <f t="shared" si="131"/>
        <v>0</v>
      </c>
      <c r="BN116" s="84">
        <f t="shared" si="125"/>
        <v>0</v>
      </c>
      <c r="BO116" s="84">
        <f t="shared" si="132"/>
        <v>0</v>
      </c>
      <c r="BP116" s="86" t="str">
        <f t="shared" si="133"/>
        <v>-</v>
      </c>
      <c r="BQ116" s="88" t="str">
        <f t="shared" si="175"/>
        <v>-</v>
      </c>
      <c r="BR116" s="89">
        <f t="shared" si="134"/>
        <v>0</v>
      </c>
      <c r="BS116" s="68">
        <f t="shared" si="134"/>
        <v>0</v>
      </c>
      <c r="BT116" s="69">
        <f t="shared" si="135"/>
        <v>0</v>
      </c>
      <c r="BU116" s="2"/>
      <c r="BV116" s="6"/>
    </row>
    <row r="117" spans="2:74" ht="11.25">
      <c r="B117" s="6">
        <v>103</v>
      </c>
      <c r="C117" s="6" t="s">
        <v>267</v>
      </c>
      <c r="D117" s="157" t="s">
        <v>2</v>
      </c>
      <c r="E117" s="97">
        <f t="shared" si="176"/>
        <v>3</v>
      </c>
      <c r="F117" s="247"/>
      <c r="G117" s="244"/>
      <c r="H117" s="244"/>
      <c r="I117" s="244"/>
      <c r="J117" s="244"/>
      <c r="K117" s="245"/>
      <c r="L117" s="245"/>
      <c r="M117" s="246"/>
      <c r="N117" s="76">
        <v>21</v>
      </c>
      <c r="O117" s="70">
        <v>4</v>
      </c>
      <c r="P117" s="70">
        <v>0</v>
      </c>
      <c r="Q117" s="70">
        <v>34</v>
      </c>
      <c r="R117" s="70">
        <v>2</v>
      </c>
      <c r="S117" s="71"/>
      <c r="T117" s="71"/>
      <c r="U117" s="72"/>
      <c r="V117" s="76"/>
      <c r="W117" s="70"/>
      <c r="X117" s="70"/>
      <c r="Y117" s="70"/>
      <c r="Z117" s="70"/>
      <c r="AA117" s="71"/>
      <c r="AB117" s="71"/>
      <c r="AC117" s="72"/>
      <c r="AD117" s="76">
        <v>5</v>
      </c>
      <c r="AE117" s="70">
        <v>4</v>
      </c>
      <c r="AF117" s="70">
        <v>0</v>
      </c>
      <c r="AG117" s="70">
        <v>34</v>
      </c>
      <c r="AH117" s="70">
        <v>0</v>
      </c>
      <c r="AI117" s="71"/>
      <c r="AJ117" s="71"/>
      <c r="AK117" s="72"/>
      <c r="AL117" s="340"/>
      <c r="AM117" s="341"/>
      <c r="AN117" s="341"/>
      <c r="AO117" s="341"/>
      <c r="AP117" s="341"/>
      <c r="AQ117" s="341"/>
      <c r="AR117" s="341"/>
      <c r="AS117" s="342"/>
      <c r="AT117" s="76">
        <v>8</v>
      </c>
      <c r="AU117" s="70">
        <v>2</v>
      </c>
      <c r="AV117" s="70">
        <v>0</v>
      </c>
      <c r="AW117" s="70">
        <v>15</v>
      </c>
      <c r="AX117" s="70">
        <v>1</v>
      </c>
      <c r="AY117" s="71"/>
      <c r="AZ117" s="71"/>
      <c r="BA117" s="72"/>
      <c r="BB117" s="75"/>
      <c r="BC117" s="83">
        <f t="shared" si="123"/>
        <v>3</v>
      </c>
      <c r="BD117" s="84">
        <f t="shared" si="126"/>
        <v>34</v>
      </c>
      <c r="BE117" s="52">
        <v>1</v>
      </c>
      <c r="BF117" s="84">
        <f t="shared" si="127"/>
        <v>21</v>
      </c>
      <c r="BG117" s="286">
        <f t="shared" si="122"/>
        <v>0</v>
      </c>
      <c r="BH117" s="286">
        <f t="shared" si="121"/>
        <v>0</v>
      </c>
      <c r="BI117" s="88">
        <f t="shared" si="124"/>
        <v>17</v>
      </c>
      <c r="BJ117" s="83">
        <f t="shared" si="128"/>
        <v>10</v>
      </c>
      <c r="BK117" s="84">
        <f t="shared" si="129"/>
        <v>0</v>
      </c>
      <c r="BL117" s="84">
        <f t="shared" si="130"/>
        <v>83</v>
      </c>
      <c r="BM117" s="84">
        <f t="shared" si="131"/>
        <v>3</v>
      </c>
      <c r="BN117" s="84">
        <f t="shared" si="125"/>
        <v>0</v>
      </c>
      <c r="BO117" s="84">
        <f t="shared" si="132"/>
        <v>0</v>
      </c>
      <c r="BP117" s="86">
        <f t="shared" si="133"/>
        <v>8.3</v>
      </c>
      <c r="BQ117" s="88">
        <f t="shared" si="175"/>
        <v>27.666666666666668</v>
      </c>
      <c r="BR117" s="89">
        <f t="shared" si="134"/>
        <v>0</v>
      </c>
      <c r="BS117" s="68">
        <f t="shared" si="134"/>
        <v>0</v>
      </c>
      <c r="BT117" s="69">
        <f t="shared" si="135"/>
        <v>0</v>
      </c>
      <c r="BU117" s="2"/>
      <c r="BV117" s="6"/>
    </row>
    <row r="118" spans="2:74" ht="11.25">
      <c r="B118" s="6">
        <v>104</v>
      </c>
      <c r="C118" s="6" t="s">
        <v>62</v>
      </c>
      <c r="D118" s="157" t="s">
        <v>2</v>
      </c>
      <c r="E118" s="97">
        <f t="shared" si="176"/>
        <v>2</v>
      </c>
      <c r="F118" s="247"/>
      <c r="G118" s="244"/>
      <c r="H118" s="244"/>
      <c r="I118" s="244"/>
      <c r="J118" s="244"/>
      <c r="K118" s="245"/>
      <c r="L118" s="245"/>
      <c r="M118" s="246"/>
      <c r="N118" s="76" t="s">
        <v>21</v>
      </c>
      <c r="O118" s="70"/>
      <c r="P118" s="70"/>
      <c r="Q118" s="70"/>
      <c r="R118" s="70"/>
      <c r="S118" s="71"/>
      <c r="T118" s="71"/>
      <c r="U118" s="72"/>
      <c r="V118" s="76"/>
      <c r="W118" s="70"/>
      <c r="X118" s="70"/>
      <c r="Y118" s="70"/>
      <c r="Z118" s="70"/>
      <c r="AA118" s="71"/>
      <c r="AB118" s="71"/>
      <c r="AC118" s="72"/>
      <c r="AD118" s="76">
        <v>11</v>
      </c>
      <c r="AE118" s="70">
        <v>1</v>
      </c>
      <c r="AF118" s="70">
        <v>0</v>
      </c>
      <c r="AG118" s="70">
        <v>6</v>
      </c>
      <c r="AH118" s="70">
        <v>0</v>
      </c>
      <c r="AI118" s="71"/>
      <c r="AJ118" s="71"/>
      <c r="AK118" s="72"/>
      <c r="AL118" s="340"/>
      <c r="AM118" s="341"/>
      <c r="AN118" s="341"/>
      <c r="AO118" s="341"/>
      <c r="AP118" s="341"/>
      <c r="AQ118" s="341"/>
      <c r="AR118" s="341"/>
      <c r="AS118" s="342"/>
      <c r="AT118" s="76"/>
      <c r="AU118" s="70"/>
      <c r="AV118" s="70"/>
      <c r="AW118" s="70"/>
      <c r="AX118" s="70"/>
      <c r="AY118" s="71"/>
      <c r="AZ118" s="71"/>
      <c r="BA118" s="72"/>
      <c r="BB118" s="75"/>
      <c r="BC118" s="83">
        <f t="shared" si="123"/>
        <v>1</v>
      </c>
      <c r="BD118" s="84">
        <f t="shared" si="126"/>
        <v>11</v>
      </c>
      <c r="BE118" s="52"/>
      <c r="BF118" s="84">
        <f t="shared" si="127"/>
        <v>11</v>
      </c>
      <c r="BG118" s="286">
        <f t="shared" si="122"/>
        <v>0</v>
      </c>
      <c r="BH118" s="286">
        <f t="shared" si="121"/>
        <v>0</v>
      </c>
      <c r="BI118" s="88">
        <f t="shared" si="124"/>
        <v>11</v>
      </c>
      <c r="BJ118" s="83">
        <f t="shared" si="128"/>
        <v>1</v>
      </c>
      <c r="BK118" s="84">
        <f t="shared" si="129"/>
        <v>0</v>
      </c>
      <c r="BL118" s="84">
        <f t="shared" si="130"/>
        <v>6</v>
      </c>
      <c r="BM118" s="84">
        <f t="shared" si="131"/>
        <v>0</v>
      </c>
      <c r="BN118" s="84">
        <f t="shared" si="125"/>
        <v>0</v>
      </c>
      <c r="BO118" s="84">
        <f t="shared" si="132"/>
        <v>0</v>
      </c>
      <c r="BP118" s="86">
        <f t="shared" si="133"/>
        <v>6</v>
      </c>
      <c r="BQ118" s="88" t="str">
        <f t="shared" si="175"/>
        <v>-</v>
      </c>
      <c r="BR118" s="89">
        <f t="shared" si="134"/>
        <v>0</v>
      </c>
      <c r="BS118" s="68">
        <f t="shared" si="134"/>
        <v>0</v>
      </c>
      <c r="BT118" s="69">
        <f t="shared" si="135"/>
        <v>0</v>
      </c>
      <c r="BU118" s="2"/>
      <c r="BV118" s="6"/>
    </row>
    <row r="119" spans="2:74" ht="11.25">
      <c r="B119" s="6">
        <v>105</v>
      </c>
      <c r="C119" s="6" t="s">
        <v>63</v>
      </c>
      <c r="D119" s="157" t="s">
        <v>2</v>
      </c>
      <c r="E119" s="97">
        <f t="shared" si="176"/>
        <v>1</v>
      </c>
      <c r="F119" s="247"/>
      <c r="G119" s="244"/>
      <c r="H119" s="244"/>
      <c r="I119" s="244"/>
      <c r="J119" s="244"/>
      <c r="K119" s="245"/>
      <c r="L119" s="245"/>
      <c r="M119" s="246"/>
      <c r="N119" s="76"/>
      <c r="O119" s="70"/>
      <c r="P119" s="70"/>
      <c r="Q119" s="70"/>
      <c r="R119" s="70"/>
      <c r="S119" s="71"/>
      <c r="T119" s="71"/>
      <c r="U119" s="72"/>
      <c r="V119" s="76"/>
      <c r="W119" s="70"/>
      <c r="X119" s="70"/>
      <c r="Y119" s="70"/>
      <c r="Z119" s="70"/>
      <c r="AA119" s="71"/>
      <c r="AB119" s="71"/>
      <c r="AC119" s="72"/>
      <c r="AD119" s="76">
        <v>12</v>
      </c>
      <c r="AE119" s="70">
        <v>4</v>
      </c>
      <c r="AF119" s="70">
        <v>0</v>
      </c>
      <c r="AG119" s="70">
        <v>32</v>
      </c>
      <c r="AH119" s="70">
        <v>2</v>
      </c>
      <c r="AI119" s="71"/>
      <c r="AJ119" s="71"/>
      <c r="AK119" s="72"/>
      <c r="AL119" s="340"/>
      <c r="AM119" s="341"/>
      <c r="AN119" s="341"/>
      <c r="AO119" s="341"/>
      <c r="AP119" s="341"/>
      <c r="AQ119" s="341"/>
      <c r="AR119" s="341"/>
      <c r="AS119" s="342"/>
      <c r="AT119" s="76"/>
      <c r="AU119" s="70"/>
      <c r="AV119" s="70"/>
      <c r="AW119" s="70"/>
      <c r="AX119" s="70"/>
      <c r="AY119" s="71"/>
      <c r="AZ119" s="71"/>
      <c r="BA119" s="72"/>
      <c r="BB119" s="75"/>
      <c r="BC119" s="83">
        <f t="shared" si="123"/>
        <v>1</v>
      </c>
      <c r="BD119" s="84">
        <f t="shared" si="126"/>
        <v>12</v>
      </c>
      <c r="BE119" s="52"/>
      <c r="BF119" s="84">
        <f t="shared" si="127"/>
        <v>12</v>
      </c>
      <c r="BG119" s="286">
        <f t="shared" si="122"/>
        <v>0</v>
      </c>
      <c r="BH119" s="286">
        <f t="shared" si="121"/>
        <v>0</v>
      </c>
      <c r="BI119" s="88">
        <f t="shared" si="124"/>
        <v>12</v>
      </c>
      <c r="BJ119" s="83">
        <f t="shared" si="128"/>
        <v>4</v>
      </c>
      <c r="BK119" s="84">
        <f t="shared" si="129"/>
        <v>0</v>
      </c>
      <c r="BL119" s="84">
        <f t="shared" si="130"/>
        <v>32</v>
      </c>
      <c r="BM119" s="84">
        <f t="shared" si="131"/>
        <v>2</v>
      </c>
      <c r="BN119" s="84">
        <f t="shared" si="125"/>
        <v>0</v>
      </c>
      <c r="BO119" s="84">
        <f t="shared" si="132"/>
        <v>0</v>
      </c>
      <c r="BP119" s="86">
        <f t="shared" si="133"/>
        <v>8</v>
      </c>
      <c r="BQ119" s="88">
        <f t="shared" si="175"/>
        <v>16</v>
      </c>
      <c r="BR119" s="89">
        <f t="shared" si="134"/>
        <v>0</v>
      </c>
      <c r="BS119" s="68">
        <f t="shared" si="134"/>
        <v>0</v>
      </c>
      <c r="BT119" s="69">
        <f t="shared" si="135"/>
        <v>0</v>
      </c>
      <c r="BU119" s="2"/>
      <c r="BV119" s="6"/>
    </row>
    <row r="120" spans="2:74" ht="11.25">
      <c r="B120" s="6">
        <v>106</v>
      </c>
      <c r="C120" s="6" t="s">
        <v>64</v>
      </c>
      <c r="D120" s="157" t="s">
        <v>2</v>
      </c>
      <c r="E120" s="97">
        <f t="shared" si="176"/>
        <v>3</v>
      </c>
      <c r="F120" s="247"/>
      <c r="G120" s="244"/>
      <c r="H120" s="244"/>
      <c r="I120" s="244"/>
      <c r="J120" s="244"/>
      <c r="K120" s="245"/>
      <c r="L120" s="245"/>
      <c r="M120" s="246"/>
      <c r="N120" s="76" t="s">
        <v>21</v>
      </c>
      <c r="O120" s="70">
        <v>4</v>
      </c>
      <c r="P120" s="70">
        <v>0</v>
      </c>
      <c r="Q120" s="70">
        <v>22</v>
      </c>
      <c r="R120" s="70">
        <v>1</v>
      </c>
      <c r="S120" s="71"/>
      <c r="T120" s="71"/>
      <c r="U120" s="72"/>
      <c r="V120" s="76">
        <v>1</v>
      </c>
      <c r="W120" s="70">
        <v>2</v>
      </c>
      <c r="X120" s="70">
        <v>0</v>
      </c>
      <c r="Y120" s="70">
        <v>26</v>
      </c>
      <c r="Z120" s="70">
        <v>0</v>
      </c>
      <c r="AA120" s="71"/>
      <c r="AB120" s="71"/>
      <c r="AC120" s="72"/>
      <c r="AD120" s="76">
        <v>5</v>
      </c>
      <c r="AE120" s="70">
        <v>3</v>
      </c>
      <c r="AF120" s="70">
        <v>0</v>
      </c>
      <c r="AG120" s="70">
        <v>17</v>
      </c>
      <c r="AH120" s="70">
        <v>2</v>
      </c>
      <c r="AI120" s="71"/>
      <c r="AJ120" s="71"/>
      <c r="AK120" s="72"/>
      <c r="AL120" s="340"/>
      <c r="AM120" s="341"/>
      <c r="AN120" s="341"/>
      <c r="AO120" s="341"/>
      <c r="AP120" s="341"/>
      <c r="AQ120" s="341"/>
      <c r="AR120" s="341"/>
      <c r="AS120" s="342"/>
      <c r="AT120" s="76"/>
      <c r="AU120" s="70"/>
      <c r="AV120" s="70"/>
      <c r="AW120" s="70"/>
      <c r="AX120" s="70"/>
      <c r="AY120" s="71"/>
      <c r="AZ120" s="71"/>
      <c r="BA120" s="72"/>
      <c r="BB120" s="75"/>
      <c r="BC120" s="83">
        <f t="shared" si="123"/>
        <v>2</v>
      </c>
      <c r="BD120" s="84">
        <f t="shared" si="126"/>
        <v>6</v>
      </c>
      <c r="BE120" s="52">
        <v>1</v>
      </c>
      <c r="BF120" s="84">
        <f t="shared" si="127"/>
        <v>5</v>
      </c>
      <c r="BG120" s="286">
        <f t="shared" si="122"/>
        <v>0</v>
      </c>
      <c r="BH120" s="286">
        <f t="shared" si="121"/>
        <v>0</v>
      </c>
      <c r="BI120" s="88">
        <f t="shared" si="124"/>
        <v>6</v>
      </c>
      <c r="BJ120" s="83">
        <f t="shared" si="128"/>
        <v>9</v>
      </c>
      <c r="BK120" s="84">
        <f t="shared" si="129"/>
        <v>0</v>
      </c>
      <c r="BL120" s="84">
        <f t="shared" si="130"/>
        <v>65</v>
      </c>
      <c r="BM120" s="84">
        <f t="shared" si="131"/>
        <v>3</v>
      </c>
      <c r="BN120" s="84">
        <f t="shared" si="125"/>
        <v>0</v>
      </c>
      <c r="BO120" s="84">
        <f t="shared" si="132"/>
        <v>0</v>
      </c>
      <c r="BP120" s="86">
        <f t="shared" si="133"/>
        <v>7.222222222222222</v>
      </c>
      <c r="BQ120" s="88">
        <f t="shared" si="175"/>
        <v>21.666666666666668</v>
      </c>
      <c r="BR120" s="89">
        <f t="shared" si="134"/>
        <v>0</v>
      </c>
      <c r="BS120" s="68">
        <f t="shared" si="134"/>
        <v>0</v>
      </c>
      <c r="BT120" s="69">
        <f t="shared" si="135"/>
        <v>0</v>
      </c>
      <c r="BU120" s="2"/>
      <c r="BV120" s="6"/>
    </row>
    <row r="121" spans="2:74" ht="11.25">
      <c r="B121" s="6">
        <v>107</v>
      </c>
      <c r="C121" s="6" t="s">
        <v>67</v>
      </c>
      <c r="D121" s="157" t="s">
        <v>2</v>
      </c>
      <c r="E121" s="97">
        <f t="shared" si="176"/>
        <v>2</v>
      </c>
      <c r="F121" s="247"/>
      <c r="G121" s="244"/>
      <c r="H121" s="244"/>
      <c r="I121" s="244"/>
      <c r="J121" s="244"/>
      <c r="K121" s="245"/>
      <c r="L121" s="245"/>
      <c r="M121" s="246"/>
      <c r="N121" s="76"/>
      <c r="O121" s="70"/>
      <c r="P121" s="70"/>
      <c r="Q121" s="70"/>
      <c r="R121" s="70"/>
      <c r="S121" s="71"/>
      <c r="T121" s="71"/>
      <c r="U121" s="72"/>
      <c r="V121" s="76"/>
      <c r="W121" s="70"/>
      <c r="X121" s="70"/>
      <c r="Y121" s="70"/>
      <c r="Z121" s="70"/>
      <c r="AA121" s="71"/>
      <c r="AB121" s="71"/>
      <c r="AC121" s="72"/>
      <c r="AD121" s="76">
        <v>0</v>
      </c>
      <c r="AE121" s="70"/>
      <c r="AF121" s="70"/>
      <c r="AG121" s="70"/>
      <c r="AH121" s="70"/>
      <c r="AI121" s="71">
        <v>1</v>
      </c>
      <c r="AJ121" s="71"/>
      <c r="AK121" s="72"/>
      <c r="AL121" s="340"/>
      <c r="AM121" s="341"/>
      <c r="AN121" s="341"/>
      <c r="AO121" s="341"/>
      <c r="AP121" s="341"/>
      <c r="AQ121" s="341"/>
      <c r="AR121" s="341"/>
      <c r="AS121" s="342"/>
      <c r="AT121" s="76" t="s">
        <v>21</v>
      </c>
      <c r="AU121" s="70"/>
      <c r="AV121" s="70"/>
      <c r="AW121" s="70"/>
      <c r="AX121" s="70"/>
      <c r="AY121" s="71"/>
      <c r="AZ121" s="71"/>
      <c r="BA121" s="72"/>
      <c r="BB121" s="75"/>
      <c r="BC121" s="83">
        <f t="shared" si="123"/>
        <v>1</v>
      </c>
      <c r="BD121" s="84">
        <f t="shared" si="126"/>
        <v>0</v>
      </c>
      <c r="BE121" s="52">
        <v>1</v>
      </c>
      <c r="BF121" s="84">
        <f t="shared" si="127"/>
        <v>0</v>
      </c>
      <c r="BG121" s="286">
        <f t="shared" si="122"/>
        <v>0</v>
      </c>
      <c r="BH121" s="286">
        <f t="shared" si="121"/>
        <v>0</v>
      </c>
      <c r="BI121" s="88" t="str">
        <f t="shared" si="124"/>
        <v>-</v>
      </c>
      <c r="BJ121" s="83">
        <f t="shared" si="128"/>
        <v>0</v>
      </c>
      <c r="BK121" s="84">
        <f t="shared" si="129"/>
        <v>0</v>
      </c>
      <c r="BL121" s="84">
        <f t="shared" si="130"/>
        <v>0</v>
      </c>
      <c r="BM121" s="84">
        <f t="shared" si="131"/>
        <v>0</v>
      </c>
      <c r="BN121" s="84">
        <f t="shared" si="125"/>
        <v>0</v>
      </c>
      <c r="BO121" s="84">
        <f t="shared" si="132"/>
        <v>0</v>
      </c>
      <c r="BP121" s="86" t="str">
        <f t="shared" si="133"/>
        <v>-</v>
      </c>
      <c r="BQ121" s="88" t="str">
        <f t="shared" si="175"/>
        <v>-</v>
      </c>
      <c r="BR121" s="89">
        <f t="shared" si="134"/>
        <v>1</v>
      </c>
      <c r="BS121" s="68">
        <f t="shared" si="134"/>
        <v>0</v>
      </c>
      <c r="BT121" s="69">
        <f t="shared" si="135"/>
        <v>0</v>
      </c>
      <c r="BU121" s="2"/>
      <c r="BV121" s="6"/>
    </row>
    <row r="122" spans="2:74" ht="11.25">
      <c r="B122" s="6">
        <v>108</v>
      </c>
      <c r="C122" s="6" t="s">
        <v>65</v>
      </c>
      <c r="D122" s="157" t="s">
        <v>2</v>
      </c>
      <c r="E122" s="97">
        <f t="shared" si="176"/>
        <v>1</v>
      </c>
      <c r="F122" s="247"/>
      <c r="G122" s="244"/>
      <c r="H122" s="244"/>
      <c r="I122" s="244"/>
      <c r="J122" s="244"/>
      <c r="K122" s="245"/>
      <c r="L122" s="245"/>
      <c r="M122" s="246"/>
      <c r="N122" s="76"/>
      <c r="O122" s="70"/>
      <c r="P122" s="70"/>
      <c r="Q122" s="70"/>
      <c r="R122" s="70"/>
      <c r="S122" s="71"/>
      <c r="T122" s="71"/>
      <c r="U122" s="72"/>
      <c r="V122" s="76"/>
      <c r="W122" s="70"/>
      <c r="X122" s="70"/>
      <c r="Y122" s="70"/>
      <c r="Z122" s="70"/>
      <c r="AA122" s="71"/>
      <c r="AB122" s="71"/>
      <c r="AC122" s="72"/>
      <c r="AD122" s="76">
        <v>0</v>
      </c>
      <c r="AE122" s="70">
        <v>1</v>
      </c>
      <c r="AF122" s="70">
        <v>0</v>
      </c>
      <c r="AG122" s="70">
        <v>11</v>
      </c>
      <c r="AH122" s="70">
        <v>1</v>
      </c>
      <c r="AI122" s="71">
        <v>1</v>
      </c>
      <c r="AJ122" s="71"/>
      <c r="AK122" s="72"/>
      <c r="AL122" s="340"/>
      <c r="AM122" s="341"/>
      <c r="AN122" s="341"/>
      <c r="AO122" s="341"/>
      <c r="AP122" s="341"/>
      <c r="AQ122" s="341"/>
      <c r="AR122" s="341"/>
      <c r="AS122" s="342"/>
      <c r="AT122" s="76"/>
      <c r="AU122" s="70"/>
      <c r="AV122" s="70"/>
      <c r="AW122" s="70"/>
      <c r="AX122" s="70"/>
      <c r="AY122" s="71"/>
      <c r="AZ122" s="71"/>
      <c r="BA122" s="72"/>
      <c r="BB122" s="75"/>
      <c r="BC122" s="83">
        <f t="shared" si="123"/>
        <v>1</v>
      </c>
      <c r="BD122" s="84">
        <f t="shared" si="126"/>
        <v>0</v>
      </c>
      <c r="BE122" s="52"/>
      <c r="BF122" s="84">
        <f t="shared" si="127"/>
        <v>0</v>
      </c>
      <c r="BG122" s="286">
        <f t="shared" si="122"/>
        <v>0</v>
      </c>
      <c r="BH122" s="286">
        <f t="shared" si="121"/>
        <v>0</v>
      </c>
      <c r="BI122" s="88">
        <f t="shared" si="124"/>
        <v>0</v>
      </c>
      <c r="BJ122" s="83">
        <f t="shared" si="128"/>
        <v>1</v>
      </c>
      <c r="BK122" s="84">
        <f t="shared" si="129"/>
        <v>0</v>
      </c>
      <c r="BL122" s="84">
        <f t="shared" si="130"/>
        <v>11</v>
      </c>
      <c r="BM122" s="84">
        <f t="shared" si="131"/>
        <v>1</v>
      </c>
      <c r="BN122" s="84">
        <f t="shared" si="125"/>
        <v>0</v>
      </c>
      <c r="BO122" s="84">
        <f t="shared" si="132"/>
        <v>0</v>
      </c>
      <c r="BP122" s="86">
        <f t="shared" si="133"/>
        <v>11</v>
      </c>
      <c r="BQ122" s="88">
        <f t="shared" si="175"/>
        <v>11</v>
      </c>
      <c r="BR122" s="89">
        <f t="shared" si="134"/>
        <v>1</v>
      </c>
      <c r="BS122" s="68">
        <f t="shared" si="134"/>
        <v>0</v>
      </c>
      <c r="BT122" s="69">
        <f t="shared" si="135"/>
        <v>0</v>
      </c>
      <c r="BU122" s="2"/>
      <c r="BV122" s="6"/>
    </row>
    <row r="123" spans="2:74" ht="11.25">
      <c r="B123" s="6">
        <v>109</v>
      </c>
      <c r="C123" s="6" t="s">
        <v>110</v>
      </c>
      <c r="D123" s="157" t="s">
        <v>2</v>
      </c>
      <c r="E123" s="97">
        <f t="shared" si="176"/>
        <v>2</v>
      </c>
      <c r="F123" s="247"/>
      <c r="G123" s="244"/>
      <c r="H123" s="244"/>
      <c r="I123" s="244"/>
      <c r="J123" s="244"/>
      <c r="K123" s="245"/>
      <c r="L123" s="245"/>
      <c r="M123" s="246"/>
      <c r="N123" s="76"/>
      <c r="O123" s="70"/>
      <c r="P123" s="70"/>
      <c r="Q123" s="70"/>
      <c r="R123" s="70"/>
      <c r="S123" s="71"/>
      <c r="T123" s="71"/>
      <c r="U123" s="72"/>
      <c r="V123" s="76">
        <v>24</v>
      </c>
      <c r="W123" s="70"/>
      <c r="X123" s="70"/>
      <c r="Y123" s="70"/>
      <c r="Z123" s="70"/>
      <c r="AA123" s="71"/>
      <c r="AB123" s="71"/>
      <c r="AC123" s="72"/>
      <c r="AD123" s="76"/>
      <c r="AE123" s="70"/>
      <c r="AF123" s="70"/>
      <c r="AG123" s="70"/>
      <c r="AH123" s="70"/>
      <c r="AI123" s="71"/>
      <c r="AJ123" s="71"/>
      <c r="AK123" s="72"/>
      <c r="AL123" s="340"/>
      <c r="AM123" s="341"/>
      <c r="AN123" s="341"/>
      <c r="AO123" s="341"/>
      <c r="AP123" s="341"/>
      <c r="AQ123" s="341"/>
      <c r="AR123" s="341"/>
      <c r="AS123" s="342"/>
      <c r="AT123" s="76">
        <v>16</v>
      </c>
      <c r="AU123" s="70">
        <v>4</v>
      </c>
      <c r="AV123" s="70">
        <v>0</v>
      </c>
      <c r="AW123" s="70">
        <v>13</v>
      </c>
      <c r="AX123" s="70">
        <v>0</v>
      </c>
      <c r="AY123" s="71"/>
      <c r="AZ123" s="71"/>
      <c r="BA123" s="72"/>
      <c r="BB123" s="75"/>
      <c r="BC123" s="83">
        <f t="shared" si="123"/>
        <v>2</v>
      </c>
      <c r="BD123" s="84">
        <f t="shared" si="126"/>
        <v>40</v>
      </c>
      <c r="BE123" s="52"/>
      <c r="BF123" s="84">
        <f t="shared" si="127"/>
        <v>24</v>
      </c>
      <c r="BG123" s="286">
        <f t="shared" si="122"/>
        <v>0</v>
      </c>
      <c r="BH123" s="286">
        <f t="shared" si="121"/>
        <v>0</v>
      </c>
      <c r="BI123" s="88">
        <f t="shared" si="124"/>
        <v>20</v>
      </c>
      <c r="BJ123" s="83">
        <f t="shared" si="128"/>
        <v>4</v>
      </c>
      <c r="BK123" s="84">
        <f t="shared" si="129"/>
        <v>0</v>
      </c>
      <c r="BL123" s="84">
        <f t="shared" si="130"/>
        <v>13</v>
      </c>
      <c r="BM123" s="84">
        <f t="shared" si="131"/>
        <v>0</v>
      </c>
      <c r="BN123" s="84">
        <f t="shared" si="125"/>
        <v>0</v>
      </c>
      <c r="BO123" s="84">
        <f t="shared" si="132"/>
        <v>0</v>
      </c>
      <c r="BP123" s="86">
        <f t="shared" si="133"/>
        <v>3.25</v>
      </c>
      <c r="BQ123" s="88" t="str">
        <f t="shared" si="175"/>
        <v>-</v>
      </c>
      <c r="BR123" s="89">
        <f t="shared" si="134"/>
        <v>0</v>
      </c>
      <c r="BS123" s="68">
        <f t="shared" si="134"/>
        <v>0</v>
      </c>
      <c r="BT123" s="69">
        <f t="shared" si="135"/>
        <v>0</v>
      </c>
      <c r="BU123" s="2"/>
      <c r="BV123" s="6"/>
    </row>
    <row r="124" spans="2:74" ht="11.25">
      <c r="B124" s="6">
        <v>110</v>
      </c>
      <c r="C124" s="6" t="s">
        <v>108</v>
      </c>
      <c r="D124" s="157" t="s">
        <v>2</v>
      </c>
      <c r="E124" s="97">
        <f t="shared" si="176"/>
        <v>2</v>
      </c>
      <c r="F124" s="247"/>
      <c r="G124" s="244"/>
      <c r="H124" s="244"/>
      <c r="I124" s="244"/>
      <c r="J124" s="244"/>
      <c r="K124" s="245"/>
      <c r="L124" s="245"/>
      <c r="M124" s="246"/>
      <c r="N124" s="76"/>
      <c r="O124" s="70"/>
      <c r="P124" s="70"/>
      <c r="Q124" s="70"/>
      <c r="R124" s="70"/>
      <c r="S124" s="71"/>
      <c r="T124" s="71"/>
      <c r="U124" s="72"/>
      <c r="V124" s="76">
        <v>40</v>
      </c>
      <c r="W124" s="70">
        <v>2</v>
      </c>
      <c r="X124" s="70">
        <v>0</v>
      </c>
      <c r="Y124" s="70">
        <v>13</v>
      </c>
      <c r="Z124" s="70">
        <v>1</v>
      </c>
      <c r="AA124" s="71"/>
      <c r="AB124" s="71"/>
      <c r="AC124" s="72"/>
      <c r="AD124" s="76"/>
      <c r="AE124" s="70"/>
      <c r="AF124" s="70"/>
      <c r="AG124" s="70"/>
      <c r="AH124" s="70"/>
      <c r="AI124" s="71"/>
      <c r="AJ124" s="71"/>
      <c r="AK124" s="72"/>
      <c r="AL124" s="340"/>
      <c r="AM124" s="341"/>
      <c r="AN124" s="341"/>
      <c r="AO124" s="341"/>
      <c r="AP124" s="341"/>
      <c r="AQ124" s="341"/>
      <c r="AR124" s="341"/>
      <c r="AS124" s="342"/>
      <c r="AT124" s="76">
        <v>43</v>
      </c>
      <c r="AU124" s="70">
        <v>3</v>
      </c>
      <c r="AV124" s="70">
        <v>0</v>
      </c>
      <c r="AW124" s="70">
        <v>28</v>
      </c>
      <c r="AX124" s="70">
        <v>1</v>
      </c>
      <c r="AY124" s="71">
        <v>1</v>
      </c>
      <c r="AZ124" s="71"/>
      <c r="BA124" s="72"/>
      <c r="BB124" s="75"/>
      <c r="BC124" s="83">
        <f t="shared" si="123"/>
        <v>2</v>
      </c>
      <c r="BD124" s="84">
        <f t="shared" si="126"/>
        <v>83</v>
      </c>
      <c r="BE124" s="52">
        <v>1</v>
      </c>
      <c r="BF124" s="84">
        <f t="shared" si="127"/>
        <v>43</v>
      </c>
      <c r="BG124" s="286">
        <f t="shared" si="122"/>
        <v>0</v>
      </c>
      <c r="BH124" s="286">
        <f t="shared" si="121"/>
        <v>0</v>
      </c>
      <c r="BI124" s="88">
        <f t="shared" si="124"/>
        <v>83</v>
      </c>
      <c r="BJ124" s="83">
        <f t="shared" si="128"/>
        <v>5</v>
      </c>
      <c r="BK124" s="84">
        <f t="shared" si="129"/>
        <v>0</v>
      </c>
      <c r="BL124" s="84">
        <f t="shared" si="130"/>
        <v>41</v>
      </c>
      <c r="BM124" s="84">
        <f t="shared" si="131"/>
        <v>2</v>
      </c>
      <c r="BN124" s="84">
        <f t="shared" si="125"/>
        <v>0</v>
      </c>
      <c r="BO124" s="84">
        <f t="shared" si="132"/>
        <v>0</v>
      </c>
      <c r="BP124" s="86">
        <f t="shared" si="133"/>
        <v>8.2</v>
      </c>
      <c r="BQ124" s="88">
        <f t="shared" si="175"/>
        <v>20.5</v>
      </c>
      <c r="BR124" s="89">
        <f t="shared" si="134"/>
        <v>1</v>
      </c>
      <c r="BS124" s="68">
        <f t="shared" si="134"/>
        <v>0</v>
      </c>
      <c r="BT124" s="69">
        <f t="shared" si="135"/>
        <v>0</v>
      </c>
      <c r="BU124" s="2"/>
      <c r="BV124" s="6"/>
    </row>
    <row r="125" spans="2:74" ht="11.25">
      <c r="B125" s="6">
        <v>111</v>
      </c>
      <c r="C125" s="6" t="s">
        <v>121</v>
      </c>
      <c r="D125" s="157" t="s">
        <v>2</v>
      </c>
      <c r="E125" s="97">
        <f t="shared" si="176"/>
        <v>1</v>
      </c>
      <c r="F125" s="247"/>
      <c r="G125" s="244"/>
      <c r="H125" s="244"/>
      <c r="I125" s="244"/>
      <c r="J125" s="244"/>
      <c r="K125" s="245"/>
      <c r="L125" s="245"/>
      <c r="M125" s="246"/>
      <c r="N125" s="76"/>
      <c r="O125" s="70"/>
      <c r="P125" s="70"/>
      <c r="Q125" s="70"/>
      <c r="R125" s="70"/>
      <c r="S125" s="71"/>
      <c r="T125" s="71"/>
      <c r="U125" s="72"/>
      <c r="V125" s="76"/>
      <c r="W125" s="70"/>
      <c r="X125" s="70"/>
      <c r="Y125" s="70"/>
      <c r="Z125" s="70"/>
      <c r="AA125" s="71"/>
      <c r="AB125" s="71"/>
      <c r="AC125" s="72"/>
      <c r="AD125" s="76"/>
      <c r="AE125" s="70"/>
      <c r="AF125" s="70"/>
      <c r="AG125" s="70"/>
      <c r="AH125" s="70"/>
      <c r="AI125" s="71"/>
      <c r="AJ125" s="71"/>
      <c r="AK125" s="72"/>
      <c r="AL125" s="340"/>
      <c r="AM125" s="341"/>
      <c r="AN125" s="341"/>
      <c r="AO125" s="341"/>
      <c r="AP125" s="341"/>
      <c r="AQ125" s="341"/>
      <c r="AR125" s="341"/>
      <c r="AS125" s="342"/>
      <c r="AT125" s="76">
        <v>0</v>
      </c>
      <c r="AU125" s="70"/>
      <c r="AV125" s="70"/>
      <c r="AW125" s="70"/>
      <c r="AX125" s="70"/>
      <c r="AY125" s="71"/>
      <c r="AZ125" s="71"/>
      <c r="BA125" s="72"/>
      <c r="BB125" s="75"/>
      <c r="BC125" s="83">
        <f t="shared" si="123"/>
        <v>1</v>
      </c>
      <c r="BD125" s="84">
        <f t="shared" si="126"/>
        <v>0</v>
      </c>
      <c r="BE125" s="52">
        <v>1</v>
      </c>
      <c r="BF125" s="84">
        <f t="shared" si="127"/>
        <v>0</v>
      </c>
      <c r="BG125" s="286">
        <f t="shared" si="122"/>
        <v>0</v>
      </c>
      <c r="BH125" s="286">
        <f t="shared" si="121"/>
        <v>0</v>
      </c>
      <c r="BI125" s="88" t="str">
        <f t="shared" si="124"/>
        <v>-</v>
      </c>
      <c r="BJ125" s="83">
        <f t="shared" si="128"/>
        <v>0</v>
      </c>
      <c r="BK125" s="84">
        <f t="shared" si="129"/>
        <v>0</v>
      </c>
      <c r="BL125" s="84">
        <f t="shared" si="130"/>
        <v>0</v>
      </c>
      <c r="BM125" s="84">
        <f t="shared" si="131"/>
        <v>0</v>
      </c>
      <c r="BN125" s="84">
        <f t="shared" si="125"/>
        <v>0</v>
      </c>
      <c r="BO125" s="84">
        <f t="shared" si="132"/>
        <v>0</v>
      </c>
      <c r="BP125" s="86" t="str">
        <f t="shared" si="133"/>
        <v>-</v>
      </c>
      <c r="BQ125" s="88" t="str">
        <f t="shared" si="175"/>
        <v>-</v>
      </c>
      <c r="BR125" s="89">
        <f t="shared" si="134"/>
        <v>0</v>
      </c>
      <c r="BS125" s="68">
        <f t="shared" si="134"/>
        <v>0</v>
      </c>
      <c r="BT125" s="69">
        <f t="shared" si="135"/>
        <v>0</v>
      </c>
      <c r="BU125" s="2"/>
      <c r="BV125" s="6"/>
    </row>
    <row r="126" spans="2:74" ht="11.25">
      <c r="B126" s="6">
        <v>112</v>
      </c>
      <c r="C126" s="6" t="s">
        <v>122</v>
      </c>
      <c r="D126" s="157" t="s">
        <v>2</v>
      </c>
      <c r="E126" s="97">
        <f t="shared" si="176"/>
        <v>3</v>
      </c>
      <c r="F126" s="247"/>
      <c r="G126" s="244"/>
      <c r="H126" s="244"/>
      <c r="I126" s="244"/>
      <c r="J126" s="244"/>
      <c r="K126" s="245"/>
      <c r="L126" s="245"/>
      <c r="M126" s="246"/>
      <c r="N126" s="76">
        <v>2</v>
      </c>
      <c r="O126" s="70">
        <v>2</v>
      </c>
      <c r="P126" s="70">
        <v>0</v>
      </c>
      <c r="Q126" s="70">
        <v>22</v>
      </c>
      <c r="R126" s="70">
        <v>0</v>
      </c>
      <c r="S126" s="71"/>
      <c r="T126" s="71"/>
      <c r="U126" s="72"/>
      <c r="V126" s="76" t="s">
        <v>21</v>
      </c>
      <c r="W126" s="70">
        <v>2</v>
      </c>
      <c r="X126" s="70">
        <v>0</v>
      </c>
      <c r="Y126" s="70">
        <v>10</v>
      </c>
      <c r="Z126" s="70">
        <v>1</v>
      </c>
      <c r="AA126" s="71"/>
      <c r="AB126" s="71"/>
      <c r="AC126" s="72"/>
      <c r="AD126" s="76"/>
      <c r="AE126" s="70"/>
      <c r="AF126" s="70"/>
      <c r="AG126" s="70"/>
      <c r="AH126" s="70"/>
      <c r="AI126" s="71"/>
      <c r="AJ126" s="71"/>
      <c r="AK126" s="72"/>
      <c r="AL126" s="340"/>
      <c r="AM126" s="341"/>
      <c r="AN126" s="341"/>
      <c r="AO126" s="341"/>
      <c r="AP126" s="341"/>
      <c r="AQ126" s="341"/>
      <c r="AR126" s="341"/>
      <c r="AS126" s="342"/>
      <c r="AT126" s="76" t="s">
        <v>21</v>
      </c>
      <c r="AU126" s="70">
        <v>2</v>
      </c>
      <c r="AV126" s="70">
        <v>0</v>
      </c>
      <c r="AW126" s="70">
        <v>18</v>
      </c>
      <c r="AX126" s="70">
        <v>0</v>
      </c>
      <c r="AY126" s="71"/>
      <c r="AZ126" s="71"/>
      <c r="BA126" s="72"/>
      <c r="BB126" s="75"/>
      <c r="BC126" s="83">
        <f t="shared" si="123"/>
        <v>1</v>
      </c>
      <c r="BD126" s="84">
        <f t="shared" si="126"/>
        <v>2</v>
      </c>
      <c r="BE126" s="52">
        <v>1</v>
      </c>
      <c r="BF126" s="84">
        <f t="shared" si="127"/>
        <v>2</v>
      </c>
      <c r="BG126" s="286">
        <f t="shared" si="122"/>
        <v>0</v>
      </c>
      <c r="BH126" s="286">
        <f t="shared" si="121"/>
        <v>0</v>
      </c>
      <c r="BI126" s="88" t="str">
        <f t="shared" si="124"/>
        <v>-</v>
      </c>
      <c r="BJ126" s="83">
        <f t="shared" si="128"/>
        <v>6</v>
      </c>
      <c r="BK126" s="84">
        <f t="shared" si="129"/>
        <v>0</v>
      </c>
      <c r="BL126" s="84">
        <f t="shared" si="130"/>
        <v>50</v>
      </c>
      <c r="BM126" s="84">
        <f t="shared" si="131"/>
        <v>1</v>
      </c>
      <c r="BN126" s="84">
        <f t="shared" si="125"/>
        <v>0</v>
      </c>
      <c r="BO126" s="84">
        <f t="shared" si="132"/>
        <v>0</v>
      </c>
      <c r="BP126" s="86">
        <f t="shared" si="133"/>
        <v>8.333333333333334</v>
      </c>
      <c r="BQ126" s="88">
        <f t="shared" si="175"/>
        <v>50</v>
      </c>
      <c r="BR126" s="89">
        <f t="shared" si="134"/>
        <v>0</v>
      </c>
      <c r="BS126" s="68">
        <f t="shared" si="134"/>
        <v>0</v>
      </c>
      <c r="BT126" s="69">
        <f t="shared" si="135"/>
        <v>0</v>
      </c>
      <c r="BU126" s="2"/>
      <c r="BV126" s="6"/>
    </row>
    <row r="127" spans="2:74" ht="11.25">
      <c r="B127" s="6">
        <v>113</v>
      </c>
      <c r="C127" s="6" t="s">
        <v>109</v>
      </c>
      <c r="D127" s="157" t="s">
        <v>2</v>
      </c>
      <c r="E127" s="97">
        <f t="shared" si="176"/>
        <v>2</v>
      </c>
      <c r="F127" s="247"/>
      <c r="G127" s="244"/>
      <c r="H127" s="244"/>
      <c r="I127" s="244"/>
      <c r="J127" s="244"/>
      <c r="K127" s="245"/>
      <c r="L127" s="245"/>
      <c r="M127" s="246"/>
      <c r="N127" s="76"/>
      <c r="O127" s="70"/>
      <c r="P127" s="70"/>
      <c r="Q127" s="70"/>
      <c r="R127" s="70"/>
      <c r="S127" s="71"/>
      <c r="T127" s="71"/>
      <c r="U127" s="72"/>
      <c r="V127" s="76">
        <v>29</v>
      </c>
      <c r="W127" s="70">
        <v>4</v>
      </c>
      <c r="X127" s="70">
        <v>0</v>
      </c>
      <c r="Y127" s="70">
        <v>27</v>
      </c>
      <c r="Z127" s="70">
        <v>1</v>
      </c>
      <c r="AA127" s="71"/>
      <c r="AB127" s="71"/>
      <c r="AC127" s="72"/>
      <c r="AD127" s="76"/>
      <c r="AE127" s="70"/>
      <c r="AF127" s="70"/>
      <c r="AG127" s="70"/>
      <c r="AH127" s="70"/>
      <c r="AI127" s="71"/>
      <c r="AJ127" s="71"/>
      <c r="AK127" s="72"/>
      <c r="AL127" s="340"/>
      <c r="AM127" s="341"/>
      <c r="AN127" s="341"/>
      <c r="AO127" s="341"/>
      <c r="AP127" s="341"/>
      <c r="AQ127" s="341"/>
      <c r="AR127" s="341"/>
      <c r="AS127" s="342"/>
      <c r="AT127" s="76">
        <v>12</v>
      </c>
      <c r="AU127" s="70">
        <v>4</v>
      </c>
      <c r="AV127" s="70">
        <v>1</v>
      </c>
      <c r="AW127" s="70">
        <v>15</v>
      </c>
      <c r="AX127" s="70">
        <v>3</v>
      </c>
      <c r="AY127" s="71"/>
      <c r="AZ127" s="71"/>
      <c r="BA127" s="72"/>
      <c r="BB127" s="75"/>
      <c r="BC127" s="83">
        <f t="shared" si="123"/>
        <v>2</v>
      </c>
      <c r="BD127" s="84">
        <f t="shared" si="126"/>
        <v>41</v>
      </c>
      <c r="BE127" s="52">
        <v>1</v>
      </c>
      <c r="BF127" s="84">
        <f t="shared" si="127"/>
        <v>29</v>
      </c>
      <c r="BG127" s="286">
        <f t="shared" si="122"/>
        <v>0</v>
      </c>
      <c r="BH127" s="286">
        <f t="shared" si="121"/>
        <v>0</v>
      </c>
      <c r="BI127" s="88">
        <f t="shared" si="124"/>
        <v>41</v>
      </c>
      <c r="BJ127" s="83">
        <f t="shared" si="128"/>
        <v>8</v>
      </c>
      <c r="BK127" s="84">
        <f t="shared" si="129"/>
        <v>1</v>
      </c>
      <c r="BL127" s="84">
        <f t="shared" si="130"/>
        <v>42</v>
      </c>
      <c r="BM127" s="84">
        <f t="shared" si="131"/>
        <v>4</v>
      </c>
      <c r="BN127" s="84">
        <f>IF(J127&gt;=3,"1","0")+IF(R127&gt;=3,"1","0")+IF(Z127&gt;=3,"1","0")+IF(AH127&gt;=3,"1","0")+IF(AP127&gt;=3,"1","0")+IF(AX127&gt;=3,"1","0")</f>
        <v>1</v>
      </c>
      <c r="BO127" s="84">
        <f t="shared" si="132"/>
        <v>0</v>
      </c>
      <c r="BP127" s="86">
        <f t="shared" si="133"/>
        <v>5.25</v>
      </c>
      <c r="BQ127" s="88">
        <f t="shared" si="175"/>
        <v>10.5</v>
      </c>
      <c r="BR127" s="89">
        <f t="shared" si="134"/>
        <v>0</v>
      </c>
      <c r="BS127" s="68">
        <f t="shared" si="134"/>
        <v>0</v>
      </c>
      <c r="BT127" s="69">
        <f t="shared" si="135"/>
        <v>0</v>
      </c>
      <c r="BU127" s="2"/>
      <c r="BV127" s="6"/>
    </row>
    <row r="128" spans="2:74" ht="11.25">
      <c r="B128" s="6">
        <v>114</v>
      </c>
      <c r="C128" s="6" t="s">
        <v>223</v>
      </c>
      <c r="D128" s="157" t="s">
        <v>2</v>
      </c>
      <c r="E128" s="97">
        <f t="shared" si="176"/>
        <v>1</v>
      </c>
      <c r="F128" s="247"/>
      <c r="G128" s="244"/>
      <c r="H128" s="244"/>
      <c r="I128" s="244"/>
      <c r="J128" s="244"/>
      <c r="K128" s="245"/>
      <c r="L128" s="245"/>
      <c r="M128" s="246"/>
      <c r="N128" s="76"/>
      <c r="O128" s="70"/>
      <c r="P128" s="70"/>
      <c r="Q128" s="70"/>
      <c r="R128" s="70"/>
      <c r="S128" s="71"/>
      <c r="T128" s="71"/>
      <c r="U128" s="72"/>
      <c r="V128" s="76">
        <v>4</v>
      </c>
      <c r="W128" s="70"/>
      <c r="X128" s="70"/>
      <c r="Y128" s="70"/>
      <c r="Z128" s="70"/>
      <c r="AA128" s="71"/>
      <c r="AB128" s="71"/>
      <c r="AC128" s="72"/>
      <c r="AD128" s="76"/>
      <c r="AE128" s="70"/>
      <c r="AF128" s="70"/>
      <c r="AG128" s="70"/>
      <c r="AH128" s="70"/>
      <c r="AI128" s="71"/>
      <c r="AJ128" s="71"/>
      <c r="AK128" s="72"/>
      <c r="AL128" s="340"/>
      <c r="AM128" s="341"/>
      <c r="AN128" s="341"/>
      <c r="AO128" s="341"/>
      <c r="AP128" s="341"/>
      <c r="AQ128" s="341"/>
      <c r="AR128" s="341"/>
      <c r="AS128" s="342"/>
      <c r="AT128" s="76"/>
      <c r="AU128" s="70"/>
      <c r="AV128" s="70"/>
      <c r="AW128" s="70"/>
      <c r="AX128" s="70"/>
      <c r="AY128" s="71"/>
      <c r="AZ128" s="71"/>
      <c r="BA128" s="72"/>
      <c r="BB128" s="75"/>
      <c r="BC128" s="83">
        <f aca="true" t="shared" si="224" ref="BC128:BC129">COUNT(F128,N128,V128,AD128,AL128,AT128)</f>
        <v>1</v>
      </c>
      <c r="BD128" s="84">
        <f aca="true" t="shared" si="225" ref="BD128:BD129">SUM(F128,N128,V128,AD128,AL128,AT128)</f>
        <v>4</v>
      </c>
      <c r="BE128" s="52">
        <v>1</v>
      </c>
      <c r="BF128" s="84">
        <f aca="true" t="shared" si="226" ref="BF128:BF129">MAX(F128,N128,V128,AD128,AL128,AT128)</f>
        <v>4</v>
      </c>
      <c r="BG128" s="286">
        <f t="shared" si="122"/>
        <v>0</v>
      </c>
      <c r="BH128" s="286">
        <f t="shared" si="121"/>
        <v>0</v>
      </c>
      <c r="BI128" s="88" t="str">
        <f aca="true" t="shared" si="227" ref="BI128:BI129">IF(ISERROR(BD128/(BC128-BE128)),"-",(BD128/(BC128-BE128)))</f>
        <v>-</v>
      </c>
      <c r="BJ128" s="83">
        <f aca="true" t="shared" si="228" ref="BJ128:BJ129">SUM(G128,O128,W128,AE128,AM128,AU128)</f>
        <v>0</v>
      </c>
      <c r="BK128" s="84">
        <f aca="true" t="shared" si="229" ref="BK128:BK129">SUM(H128,P128,X128,AF128,AN128,AV128)</f>
        <v>0</v>
      </c>
      <c r="BL128" s="84">
        <f aca="true" t="shared" si="230" ref="BL128:BL129">SUM(I128,Q128,Y128,AG128,AO128,AW128)</f>
        <v>0</v>
      </c>
      <c r="BM128" s="84">
        <f aca="true" t="shared" si="231" ref="BM128:BM129">SUM(J128,R128,Z128,AH128,AP128,AX128)</f>
        <v>0</v>
      </c>
      <c r="BN128" s="84">
        <f aca="true" t="shared" si="232" ref="BN128:BN129">IF(J128&gt;=3,"1","0")+IF(R128&gt;=3,"1","0")+IF(Z128&gt;=3,"1","0")+IF(AH128&gt;=3,"1","0")+IF(AP128&gt;=3,"1","0")+IF(AX128&gt;=3,"1","0")</f>
        <v>0</v>
      </c>
      <c r="BO128" s="84">
        <f aca="true" t="shared" si="233" ref="BO128:BO129">IF(J128&gt;=5,"1","0")+IF(R128&gt;=5,"1","0")+IF(Z128&gt;=5,"1","0")+IF(AH128&gt;=5,"1","0")+IF(AP128&gt;=5,"1","0")+IF(AX128&gt;=5,"1","0")</f>
        <v>0</v>
      </c>
      <c r="BP128" s="86" t="str">
        <f aca="true" t="shared" si="234" ref="BP128:BP129">IF(ISERROR(BL128/BJ128),"-",BL128/BJ128)</f>
        <v>-</v>
      </c>
      <c r="BQ128" s="88" t="str">
        <f aca="true" t="shared" si="235" ref="BQ128:BQ129">IF(ISERROR(BL128/BM128),"-",BL128/BM128)</f>
        <v>-</v>
      </c>
      <c r="BR128" s="89">
        <f aca="true" t="shared" si="236" ref="BR128:BS130">SUM(K128+S128+AA128+AI128+AQ128+AY128)</f>
        <v>0</v>
      </c>
      <c r="BS128" s="68">
        <f t="shared" si="236"/>
        <v>0</v>
      </c>
      <c r="BT128" s="69">
        <f aca="true" t="shared" si="237" ref="BT128:BT129">SUM(M128+U128+AC128+AK128+AS128+BA128)</f>
        <v>0</v>
      </c>
      <c r="BU128" s="2"/>
      <c r="BV128" s="6"/>
    </row>
    <row r="129" spans="2:74" ht="11.25">
      <c r="B129" s="6">
        <v>115</v>
      </c>
      <c r="C129" s="6" t="s">
        <v>224</v>
      </c>
      <c r="D129" s="157" t="s">
        <v>2</v>
      </c>
      <c r="E129" s="97">
        <f t="shared" si="176"/>
        <v>1</v>
      </c>
      <c r="F129" s="247"/>
      <c r="G129" s="244"/>
      <c r="H129" s="244"/>
      <c r="I129" s="244"/>
      <c r="J129" s="244"/>
      <c r="K129" s="245"/>
      <c r="L129" s="245"/>
      <c r="M129" s="246"/>
      <c r="N129" s="76"/>
      <c r="O129" s="70"/>
      <c r="P129" s="70"/>
      <c r="Q129" s="70"/>
      <c r="R129" s="70"/>
      <c r="S129" s="71"/>
      <c r="T129" s="71"/>
      <c r="U129" s="72"/>
      <c r="V129" s="76" t="s">
        <v>21</v>
      </c>
      <c r="W129" s="70">
        <v>2</v>
      </c>
      <c r="X129" s="70">
        <v>0</v>
      </c>
      <c r="Y129" s="70">
        <v>20</v>
      </c>
      <c r="Z129" s="70">
        <v>1</v>
      </c>
      <c r="AA129" s="71">
        <v>3</v>
      </c>
      <c r="AB129" s="71"/>
      <c r="AC129" s="72"/>
      <c r="AD129" s="76"/>
      <c r="AE129" s="70"/>
      <c r="AF129" s="70"/>
      <c r="AG129" s="70"/>
      <c r="AH129" s="70"/>
      <c r="AI129" s="71"/>
      <c r="AJ129" s="71"/>
      <c r="AK129" s="72"/>
      <c r="AL129" s="340"/>
      <c r="AM129" s="341"/>
      <c r="AN129" s="341"/>
      <c r="AO129" s="341"/>
      <c r="AP129" s="341"/>
      <c r="AQ129" s="341"/>
      <c r="AR129" s="341"/>
      <c r="AS129" s="342"/>
      <c r="AT129" s="76"/>
      <c r="AU129" s="70"/>
      <c r="AV129" s="70"/>
      <c r="AW129" s="70"/>
      <c r="AX129" s="70"/>
      <c r="AY129" s="71"/>
      <c r="AZ129" s="71"/>
      <c r="BA129" s="72"/>
      <c r="BB129" s="75"/>
      <c r="BC129" s="83">
        <f t="shared" si="224"/>
        <v>0</v>
      </c>
      <c r="BD129" s="84">
        <f t="shared" si="225"/>
        <v>0</v>
      </c>
      <c r="BE129" s="52"/>
      <c r="BF129" s="84">
        <f t="shared" si="226"/>
        <v>0</v>
      </c>
      <c r="BG129" s="286">
        <f t="shared" si="122"/>
        <v>0</v>
      </c>
      <c r="BH129" s="286">
        <f t="shared" si="121"/>
        <v>0</v>
      </c>
      <c r="BI129" s="88" t="str">
        <f t="shared" si="227"/>
        <v>-</v>
      </c>
      <c r="BJ129" s="83">
        <f t="shared" si="228"/>
        <v>2</v>
      </c>
      <c r="BK129" s="84">
        <f t="shared" si="229"/>
        <v>0</v>
      </c>
      <c r="BL129" s="84">
        <f t="shared" si="230"/>
        <v>20</v>
      </c>
      <c r="BM129" s="84">
        <f t="shared" si="231"/>
        <v>1</v>
      </c>
      <c r="BN129" s="84">
        <f t="shared" si="232"/>
        <v>0</v>
      </c>
      <c r="BO129" s="84">
        <f t="shared" si="233"/>
        <v>0</v>
      </c>
      <c r="BP129" s="86">
        <f t="shared" si="234"/>
        <v>10</v>
      </c>
      <c r="BQ129" s="88">
        <f t="shared" si="235"/>
        <v>20</v>
      </c>
      <c r="BR129" s="89">
        <f t="shared" si="236"/>
        <v>3</v>
      </c>
      <c r="BS129" s="68">
        <f t="shared" si="236"/>
        <v>0</v>
      </c>
      <c r="BT129" s="69">
        <f t="shared" si="237"/>
        <v>0</v>
      </c>
      <c r="BU129" s="2"/>
      <c r="BV129" s="6"/>
    </row>
    <row r="130" spans="2:74" ht="11.25">
      <c r="B130" s="6">
        <v>116</v>
      </c>
      <c r="C130" s="6" t="s">
        <v>225</v>
      </c>
      <c r="D130" s="157" t="s">
        <v>2</v>
      </c>
      <c r="E130" s="97">
        <f t="shared" si="176"/>
        <v>0</v>
      </c>
      <c r="F130" s="247"/>
      <c r="G130" s="244"/>
      <c r="H130" s="244"/>
      <c r="I130" s="244"/>
      <c r="J130" s="244"/>
      <c r="K130" s="245"/>
      <c r="L130" s="245"/>
      <c r="M130" s="246"/>
      <c r="N130" s="76"/>
      <c r="O130" s="70"/>
      <c r="P130" s="70"/>
      <c r="Q130" s="70"/>
      <c r="R130" s="70"/>
      <c r="S130" s="71"/>
      <c r="T130" s="71"/>
      <c r="U130" s="72"/>
      <c r="V130" s="76"/>
      <c r="W130" s="70"/>
      <c r="X130" s="70"/>
      <c r="Y130" s="70"/>
      <c r="Z130" s="70"/>
      <c r="AA130" s="71"/>
      <c r="AB130" s="71">
        <v>1</v>
      </c>
      <c r="AC130" s="72"/>
      <c r="AD130" s="76"/>
      <c r="AE130" s="70"/>
      <c r="AF130" s="70"/>
      <c r="AG130" s="70"/>
      <c r="AH130" s="70"/>
      <c r="AI130" s="71"/>
      <c r="AJ130" s="71"/>
      <c r="AK130" s="72"/>
      <c r="AL130" s="340"/>
      <c r="AM130" s="341"/>
      <c r="AN130" s="341"/>
      <c r="AO130" s="341"/>
      <c r="AP130" s="341"/>
      <c r="AQ130" s="341"/>
      <c r="AR130" s="341"/>
      <c r="AS130" s="342"/>
      <c r="AT130" s="76"/>
      <c r="AU130" s="70"/>
      <c r="AV130" s="70"/>
      <c r="AW130" s="70"/>
      <c r="AX130" s="70"/>
      <c r="AY130" s="71"/>
      <c r="AZ130" s="71"/>
      <c r="BA130" s="72"/>
      <c r="BB130" s="75"/>
      <c r="BC130" s="83">
        <f aca="true" t="shared" si="238" ref="BC130">COUNT(F130,N130,V130,AD130,AL130,AT130)</f>
        <v>0</v>
      </c>
      <c r="BD130" s="84">
        <f aca="true" t="shared" si="239" ref="BD130">SUM(F130,N130,V130,AD130,AL130,AT130)</f>
        <v>0</v>
      </c>
      <c r="BE130" s="52"/>
      <c r="BF130" s="84">
        <f aca="true" t="shared" si="240" ref="BF130">MAX(F130,N130,V130,AD130,AL130,AT130)</f>
        <v>0</v>
      </c>
      <c r="BG130" s="286">
        <f t="shared" si="122"/>
        <v>0</v>
      </c>
      <c r="BH130" s="286">
        <f t="shared" si="121"/>
        <v>0</v>
      </c>
      <c r="BI130" s="88" t="str">
        <f aca="true" t="shared" si="241" ref="BI130">IF(ISERROR(BD130/(BC130-BE130)),"-",(BD130/(BC130-BE130)))</f>
        <v>-</v>
      </c>
      <c r="BJ130" s="83">
        <f aca="true" t="shared" si="242" ref="BJ130">SUM(G130,O130,W130,AE130,AM130,AU130)</f>
        <v>0</v>
      </c>
      <c r="BK130" s="84">
        <f aca="true" t="shared" si="243" ref="BK130">SUM(H130,P130,X130,AF130,AN130,AV130)</f>
        <v>0</v>
      </c>
      <c r="BL130" s="84">
        <f aca="true" t="shared" si="244" ref="BL130">SUM(I130,Q130,Y130,AG130,AO130,AW130)</f>
        <v>0</v>
      </c>
      <c r="BM130" s="84">
        <f aca="true" t="shared" si="245" ref="BM130">SUM(J130,R130,Z130,AH130,AP130,AX130)</f>
        <v>0</v>
      </c>
      <c r="BN130" s="84">
        <f aca="true" t="shared" si="246" ref="BN130">IF(J130&gt;=3,"1","0")+IF(R130&gt;=3,"1","0")+IF(Z130&gt;=3,"1","0")+IF(AH130&gt;=3,"1","0")+IF(AP130&gt;=3,"1","0")+IF(AX130&gt;=3,"1","0")</f>
        <v>0</v>
      </c>
      <c r="BO130" s="84">
        <f aca="true" t="shared" si="247" ref="BO130">IF(J130&gt;=5,"1","0")+IF(R130&gt;=5,"1","0")+IF(Z130&gt;=5,"1","0")+IF(AH130&gt;=5,"1","0")+IF(AP130&gt;=5,"1","0")+IF(AX130&gt;=5,"1","0")</f>
        <v>0</v>
      </c>
      <c r="BP130" s="86" t="str">
        <f aca="true" t="shared" si="248" ref="BP130">IF(ISERROR(BL130/BJ130),"-",BL130/BJ130)</f>
        <v>-</v>
      </c>
      <c r="BQ130" s="88" t="str">
        <f aca="true" t="shared" si="249" ref="BQ130">IF(ISERROR(BL130/BM130),"-",BL130/BM130)</f>
        <v>-</v>
      </c>
      <c r="BR130" s="89">
        <f t="shared" si="236"/>
        <v>0</v>
      </c>
      <c r="BS130" s="68">
        <f aca="true" t="shared" si="250" ref="BS130">SUM(L130+T130+AB130+AJ130+AR130+AZ130)</f>
        <v>1</v>
      </c>
      <c r="BT130" s="69">
        <f aca="true" t="shared" si="251" ref="BT130">SUM(M130+U130+AC130+AK130+AS130+BA130)</f>
        <v>0</v>
      </c>
      <c r="BU130" s="2"/>
      <c r="BV130" s="6" t="s">
        <v>226</v>
      </c>
    </row>
    <row r="131" spans="2:74" ht="11.25">
      <c r="B131" s="6">
        <v>117</v>
      </c>
      <c r="C131" s="6" t="s">
        <v>262</v>
      </c>
      <c r="D131" s="157" t="s">
        <v>2</v>
      </c>
      <c r="E131" s="97">
        <f aca="true" t="shared" si="252" ref="E131:E134">COUNT(F131,N131,V131,AD131,AL131,AT131)+COUNTIF(F131:BA131,"dnb")</f>
        <v>1</v>
      </c>
      <c r="F131" s="247"/>
      <c r="G131" s="244"/>
      <c r="H131" s="244"/>
      <c r="I131" s="244"/>
      <c r="J131" s="244"/>
      <c r="K131" s="245"/>
      <c r="L131" s="245"/>
      <c r="M131" s="246"/>
      <c r="N131" s="76">
        <v>43</v>
      </c>
      <c r="O131" s="70">
        <v>4</v>
      </c>
      <c r="P131" s="70">
        <v>0</v>
      </c>
      <c r="Q131" s="70">
        <v>14</v>
      </c>
      <c r="R131" s="70">
        <v>1</v>
      </c>
      <c r="S131" s="71"/>
      <c r="T131" s="71"/>
      <c r="U131" s="72"/>
      <c r="V131" s="76"/>
      <c r="W131" s="70"/>
      <c r="X131" s="70"/>
      <c r="Y131" s="70"/>
      <c r="Z131" s="70"/>
      <c r="AA131" s="71"/>
      <c r="AB131" s="71"/>
      <c r="AC131" s="72"/>
      <c r="AD131" s="76"/>
      <c r="AE131" s="70"/>
      <c r="AF131" s="70"/>
      <c r="AG131" s="70"/>
      <c r="AH131" s="70"/>
      <c r="AI131" s="71"/>
      <c r="AJ131" s="71"/>
      <c r="AK131" s="72"/>
      <c r="AL131" s="340"/>
      <c r="AM131" s="341"/>
      <c r="AN131" s="341"/>
      <c r="AO131" s="341"/>
      <c r="AP131" s="341"/>
      <c r="AQ131" s="341"/>
      <c r="AR131" s="341"/>
      <c r="AS131" s="342"/>
      <c r="AT131" s="76"/>
      <c r="AU131" s="70"/>
      <c r="AV131" s="70"/>
      <c r="AW131" s="70"/>
      <c r="AX131" s="70"/>
      <c r="AY131" s="71"/>
      <c r="AZ131" s="71"/>
      <c r="BA131" s="72"/>
      <c r="BB131" s="75"/>
      <c r="BC131" s="83">
        <f aca="true" t="shared" si="253" ref="BC131:BC134">COUNT(F131,N131,V131,AD131,AL131,AT131)</f>
        <v>1</v>
      </c>
      <c r="BD131" s="84">
        <f aca="true" t="shared" si="254" ref="BD131:BD134">SUM(F131,N131,V131,AD131,AL131,AT131)</f>
        <v>43</v>
      </c>
      <c r="BE131" s="52"/>
      <c r="BF131" s="84">
        <f aca="true" t="shared" si="255" ref="BF131:BF134">MAX(F131,N131,V131,AD131,AL131,AT131)</f>
        <v>43</v>
      </c>
      <c r="BG131" s="286">
        <f t="shared" si="122"/>
        <v>0</v>
      </c>
      <c r="BH131" s="286">
        <f t="shared" si="121"/>
        <v>0</v>
      </c>
      <c r="BI131" s="88">
        <f aca="true" t="shared" si="256" ref="BI131:BI134">IF(ISERROR(BD131/(BC131-BE131)),"-",(BD131/(BC131-BE131)))</f>
        <v>43</v>
      </c>
      <c r="BJ131" s="83">
        <f aca="true" t="shared" si="257" ref="BJ131:BJ134">SUM(G131,O131,W131,AE131,AM131,AU131)</f>
        <v>4</v>
      </c>
      <c r="BK131" s="84">
        <f aca="true" t="shared" si="258" ref="BK131:BK134">SUM(H131,P131,X131,AF131,AN131,AV131)</f>
        <v>0</v>
      </c>
      <c r="BL131" s="84">
        <f aca="true" t="shared" si="259" ref="BL131:BL134">SUM(I131,Q131,Y131,AG131,AO131,AW131)</f>
        <v>14</v>
      </c>
      <c r="BM131" s="84">
        <f aca="true" t="shared" si="260" ref="BM131:BM134">SUM(J131,R131,Z131,AH131,AP131,AX131)</f>
        <v>1</v>
      </c>
      <c r="BN131" s="84">
        <f aca="true" t="shared" si="261" ref="BN131:BN134">IF(J131&gt;=3,"1","0")+IF(R131&gt;=3,"1","0")+IF(Z131&gt;=3,"1","0")+IF(AH131&gt;=3,"1","0")+IF(AP131&gt;=3,"1","0")+IF(AX131&gt;=3,"1","0")</f>
        <v>0</v>
      </c>
      <c r="BO131" s="84">
        <f aca="true" t="shared" si="262" ref="BO131:BO134">IF(J131&gt;=5,"1","0")+IF(R131&gt;=5,"1","0")+IF(Z131&gt;=5,"1","0")+IF(AH131&gt;=5,"1","0")+IF(AP131&gt;=5,"1","0")+IF(AX131&gt;=5,"1","0")</f>
        <v>0</v>
      </c>
      <c r="BP131" s="86">
        <f aca="true" t="shared" si="263" ref="BP131:BP134">IF(ISERROR(BL131/BJ131),"-",BL131/BJ131)</f>
        <v>3.5</v>
      </c>
      <c r="BQ131" s="88">
        <f aca="true" t="shared" si="264" ref="BQ131:BQ134">IF(ISERROR(BL131/BM131),"-",BL131/BM131)</f>
        <v>14</v>
      </c>
      <c r="BR131" s="89">
        <f aca="true" t="shared" si="265" ref="BR131:BR134">SUM(K131+S131+AA131+AI131+AQ131+AY131)</f>
        <v>0</v>
      </c>
      <c r="BS131" s="68">
        <f aca="true" t="shared" si="266" ref="BS131:BS134">SUM(L131+T131+AB131+AJ131+AR131+AZ131)</f>
        <v>0</v>
      </c>
      <c r="BT131" s="69">
        <f aca="true" t="shared" si="267" ref="BT131:BT134">SUM(M131+U131+AC131+AK131+AS131+BA131)</f>
        <v>0</v>
      </c>
      <c r="BU131" s="2"/>
      <c r="BV131" s="6"/>
    </row>
    <row r="132" spans="2:74" ht="11.25">
      <c r="B132" s="6">
        <v>118</v>
      </c>
      <c r="C132" s="6" t="s">
        <v>263</v>
      </c>
      <c r="D132" s="157" t="s">
        <v>2</v>
      </c>
      <c r="E132" s="97">
        <f t="shared" si="252"/>
        <v>1</v>
      </c>
      <c r="F132" s="247"/>
      <c r="G132" s="244"/>
      <c r="H132" s="244"/>
      <c r="I132" s="244"/>
      <c r="J132" s="244"/>
      <c r="K132" s="245"/>
      <c r="L132" s="245"/>
      <c r="M132" s="246"/>
      <c r="N132" s="76">
        <v>0</v>
      </c>
      <c r="O132" s="70"/>
      <c r="P132" s="70"/>
      <c r="Q132" s="70"/>
      <c r="R132" s="70"/>
      <c r="S132" s="71"/>
      <c r="T132" s="71"/>
      <c r="U132" s="72"/>
      <c r="V132" s="76"/>
      <c r="W132" s="70"/>
      <c r="X132" s="70"/>
      <c r="Y132" s="70"/>
      <c r="Z132" s="70"/>
      <c r="AA132" s="71"/>
      <c r="AB132" s="71"/>
      <c r="AC132" s="72"/>
      <c r="AD132" s="76"/>
      <c r="AE132" s="70"/>
      <c r="AF132" s="70"/>
      <c r="AG132" s="70"/>
      <c r="AH132" s="70"/>
      <c r="AI132" s="71"/>
      <c r="AJ132" s="71"/>
      <c r="AK132" s="72"/>
      <c r="AL132" s="340"/>
      <c r="AM132" s="341"/>
      <c r="AN132" s="341"/>
      <c r="AO132" s="341"/>
      <c r="AP132" s="341"/>
      <c r="AQ132" s="341"/>
      <c r="AR132" s="341"/>
      <c r="AS132" s="342"/>
      <c r="AT132" s="76"/>
      <c r="AU132" s="70"/>
      <c r="AV132" s="70"/>
      <c r="AW132" s="70"/>
      <c r="AX132" s="70"/>
      <c r="AY132" s="71"/>
      <c r="AZ132" s="71"/>
      <c r="BA132" s="72"/>
      <c r="BB132" s="75"/>
      <c r="BC132" s="83">
        <f t="shared" si="253"/>
        <v>1</v>
      </c>
      <c r="BD132" s="84">
        <f t="shared" si="254"/>
        <v>0</v>
      </c>
      <c r="BE132" s="52"/>
      <c r="BF132" s="84">
        <f t="shared" si="255"/>
        <v>0</v>
      </c>
      <c r="BG132" s="286">
        <f t="shared" si="122"/>
        <v>0</v>
      </c>
      <c r="BH132" s="286">
        <f t="shared" si="121"/>
        <v>0</v>
      </c>
      <c r="BI132" s="88">
        <f t="shared" si="256"/>
        <v>0</v>
      </c>
      <c r="BJ132" s="83">
        <f t="shared" si="257"/>
        <v>0</v>
      </c>
      <c r="BK132" s="84">
        <f t="shared" si="258"/>
        <v>0</v>
      </c>
      <c r="BL132" s="84">
        <f t="shared" si="259"/>
        <v>0</v>
      </c>
      <c r="BM132" s="84">
        <f t="shared" si="260"/>
        <v>0</v>
      </c>
      <c r="BN132" s="84">
        <f t="shared" si="261"/>
        <v>0</v>
      </c>
      <c r="BO132" s="84">
        <f t="shared" si="262"/>
        <v>0</v>
      </c>
      <c r="BP132" s="86" t="str">
        <f t="shared" si="263"/>
        <v>-</v>
      </c>
      <c r="BQ132" s="88" t="str">
        <f t="shared" si="264"/>
        <v>-</v>
      </c>
      <c r="BR132" s="89">
        <f t="shared" si="265"/>
        <v>0</v>
      </c>
      <c r="BS132" s="68">
        <f t="shared" si="266"/>
        <v>0</v>
      </c>
      <c r="BT132" s="69">
        <f t="shared" si="267"/>
        <v>0</v>
      </c>
      <c r="BU132" s="2"/>
      <c r="BV132" s="6"/>
    </row>
    <row r="133" spans="2:74" ht="11.25">
      <c r="B133" s="6">
        <v>119</v>
      </c>
      <c r="C133" s="6" t="s">
        <v>264</v>
      </c>
      <c r="D133" s="157" t="s">
        <v>2</v>
      </c>
      <c r="E133" s="97">
        <f t="shared" si="252"/>
        <v>1</v>
      </c>
      <c r="F133" s="247"/>
      <c r="G133" s="244"/>
      <c r="H133" s="244"/>
      <c r="I133" s="244"/>
      <c r="J133" s="244"/>
      <c r="K133" s="245"/>
      <c r="L133" s="245"/>
      <c r="M133" s="246"/>
      <c r="N133" s="76">
        <v>0</v>
      </c>
      <c r="O133" s="70">
        <v>4</v>
      </c>
      <c r="P133" s="70">
        <v>0</v>
      </c>
      <c r="Q133" s="70">
        <v>30</v>
      </c>
      <c r="R133" s="70">
        <v>0</v>
      </c>
      <c r="S133" s="71"/>
      <c r="T133" s="71"/>
      <c r="U133" s="72"/>
      <c r="V133" s="76"/>
      <c r="W133" s="70"/>
      <c r="X133" s="70"/>
      <c r="Y133" s="70"/>
      <c r="Z133" s="70"/>
      <c r="AA133" s="71"/>
      <c r="AB133" s="71"/>
      <c r="AC133" s="72"/>
      <c r="AD133" s="76"/>
      <c r="AE133" s="70"/>
      <c r="AF133" s="70"/>
      <c r="AG133" s="70"/>
      <c r="AH133" s="70"/>
      <c r="AI133" s="71"/>
      <c r="AJ133" s="71"/>
      <c r="AK133" s="72"/>
      <c r="AL133" s="340"/>
      <c r="AM133" s="341"/>
      <c r="AN133" s="341"/>
      <c r="AO133" s="341"/>
      <c r="AP133" s="341"/>
      <c r="AQ133" s="341"/>
      <c r="AR133" s="341"/>
      <c r="AS133" s="342"/>
      <c r="AT133" s="76"/>
      <c r="AU133" s="70"/>
      <c r="AV133" s="70"/>
      <c r="AW133" s="70"/>
      <c r="AX133" s="70"/>
      <c r="AY133" s="71"/>
      <c r="AZ133" s="71"/>
      <c r="BA133" s="72"/>
      <c r="BB133" s="75"/>
      <c r="BC133" s="83">
        <f t="shared" si="253"/>
        <v>1</v>
      </c>
      <c r="BD133" s="84">
        <f t="shared" si="254"/>
        <v>0</v>
      </c>
      <c r="BE133" s="52"/>
      <c r="BF133" s="84">
        <f t="shared" si="255"/>
        <v>0</v>
      </c>
      <c r="BG133" s="286">
        <f t="shared" si="122"/>
        <v>0</v>
      </c>
      <c r="BH133" s="286">
        <f t="shared" si="121"/>
        <v>0</v>
      </c>
      <c r="BI133" s="88">
        <f t="shared" si="256"/>
        <v>0</v>
      </c>
      <c r="BJ133" s="83">
        <f t="shared" si="257"/>
        <v>4</v>
      </c>
      <c r="BK133" s="84">
        <f t="shared" si="258"/>
        <v>0</v>
      </c>
      <c r="BL133" s="84">
        <f t="shared" si="259"/>
        <v>30</v>
      </c>
      <c r="BM133" s="84">
        <f t="shared" si="260"/>
        <v>0</v>
      </c>
      <c r="BN133" s="84">
        <f t="shared" si="261"/>
        <v>0</v>
      </c>
      <c r="BO133" s="84">
        <f t="shared" si="262"/>
        <v>0</v>
      </c>
      <c r="BP133" s="86">
        <f t="shared" si="263"/>
        <v>7.5</v>
      </c>
      <c r="BQ133" s="88" t="str">
        <f t="shared" si="264"/>
        <v>-</v>
      </c>
      <c r="BR133" s="89">
        <f t="shared" si="265"/>
        <v>0</v>
      </c>
      <c r="BS133" s="68">
        <f t="shared" si="266"/>
        <v>0</v>
      </c>
      <c r="BT133" s="69">
        <f t="shared" si="267"/>
        <v>0</v>
      </c>
      <c r="BU133" s="2"/>
      <c r="BV133" s="6"/>
    </row>
    <row r="134" spans="2:74" ht="11.25">
      <c r="B134" s="6">
        <v>120</v>
      </c>
      <c r="C134" s="6" t="s">
        <v>265</v>
      </c>
      <c r="D134" s="157" t="s">
        <v>2</v>
      </c>
      <c r="E134" s="97">
        <f t="shared" si="252"/>
        <v>1</v>
      </c>
      <c r="F134" s="247"/>
      <c r="G134" s="244"/>
      <c r="H134" s="244"/>
      <c r="I134" s="244"/>
      <c r="J134" s="244"/>
      <c r="K134" s="245"/>
      <c r="L134" s="245"/>
      <c r="M134" s="246"/>
      <c r="N134" s="76" t="s">
        <v>21</v>
      </c>
      <c r="O134" s="70"/>
      <c r="P134" s="70"/>
      <c r="Q134" s="70"/>
      <c r="R134" s="70"/>
      <c r="S134" s="71"/>
      <c r="T134" s="71"/>
      <c r="U134" s="72"/>
      <c r="V134" s="76"/>
      <c r="W134" s="70"/>
      <c r="X134" s="70"/>
      <c r="Y134" s="70"/>
      <c r="Z134" s="70"/>
      <c r="AA134" s="71"/>
      <c r="AB134" s="71"/>
      <c r="AC134" s="72"/>
      <c r="AD134" s="76"/>
      <c r="AE134" s="70"/>
      <c r="AF134" s="70"/>
      <c r="AG134" s="70"/>
      <c r="AH134" s="70"/>
      <c r="AI134" s="71"/>
      <c r="AJ134" s="71"/>
      <c r="AK134" s="72"/>
      <c r="AL134" s="340"/>
      <c r="AM134" s="341"/>
      <c r="AN134" s="341"/>
      <c r="AO134" s="341"/>
      <c r="AP134" s="341"/>
      <c r="AQ134" s="341"/>
      <c r="AR134" s="341"/>
      <c r="AS134" s="342"/>
      <c r="AT134" s="76"/>
      <c r="AU134" s="70"/>
      <c r="AV134" s="70"/>
      <c r="AW134" s="70"/>
      <c r="AX134" s="70"/>
      <c r="AY134" s="71"/>
      <c r="AZ134" s="71"/>
      <c r="BA134" s="72"/>
      <c r="BB134" s="75"/>
      <c r="BC134" s="83">
        <f t="shared" si="253"/>
        <v>0</v>
      </c>
      <c r="BD134" s="84">
        <f t="shared" si="254"/>
        <v>0</v>
      </c>
      <c r="BE134" s="52"/>
      <c r="BF134" s="84">
        <f t="shared" si="255"/>
        <v>0</v>
      </c>
      <c r="BG134" s="286">
        <f t="shared" si="122"/>
        <v>0</v>
      </c>
      <c r="BH134" s="286">
        <f t="shared" si="121"/>
        <v>0</v>
      </c>
      <c r="BI134" s="88" t="str">
        <f t="shared" si="256"/>
        <v>-</v>
      </c>
      <c r="BJ134" s="83">
        <f t="shared" si="257"/>
        <v>0</v>
      </c>
      <c r="BK134" s="84">
        <f t="shared" si="258"/>
        <v>0</v>
      </c>
      <c r="BL134" s="84">
        <f t="shared" si="259"/>
        <v>0</v>
      </c>
      <c r="BM134" s="84">
        <f t="shared" si="260"/>
        <v>0</v>
      </c>
      <c r="BN134" s="84">
        <f t="shared" si="261"/>
        <v>0</v>
      </c>
      <c r="BO134" s="84">
        <f t="shared" si="262"/>
        <v>0</v>
      </c>
      <c r="BP134" s="86" t="str">
        <f t="shared" si="263"/>
        <v>-</v>
      </c>
      <c r="BQ134" s="88" t="str">
        <f t="shared" si="264"/>
        <v>-</v>
      </c>
      <c r="BR134" s="89">
        <f t="shared" si="265"/>
        <v>0</v>
      </c>
      <c r="BS134" s="68">
        <f t="shared" si="266"/>
        <v>0</v>
      </c>
      <c r="BT134" s="69">
        <f t="shared" si="267"/>
        <v>0</v>
      </c>
      <c r="BU134" s="2"/>
      <c r="BV134" s="6"/>
    </row>
    <row r="135" spans="2:74" ht="11.25">
      <c r="B135" s="6">
        <v>121</v>
      </c>
      <c r="C135" s="6" t="s">
        <v>266</v>
      </c>
      <c r="D135" s="157" t="s">
        <v>2</v>
      </c>
      <c r="E135" s="97">
        <f aca="true" t="shared" si="268" ref="E135">COUNT(F135,N135,V135,AD135,AL135,AT135)+COUNTIF(F135:BA135,"dnb")</f>
        <v>1</v>
      </c>
      <c r="F135" s="247"/>
      <c r="G135" s="244"/>
      <c r="H135" s="244"/>
      <c r="I135" s="244"/>
      <c r="J135" s="244"/>
      <c r="K135" s="245"/>
      <c r="L135" s="245"/>
      <c r="M135" s="246"/>
      <c r="N135" s="76">
        <v>15</v>
      </c>
      <c r="O135" s="70"/>
      <c r="P135" s="70"/>
      <c r="Q135" s="70"/>
      <c r="R135" s="70"/>
      <c r="S135" s="71">
        <v>1</v>
      </c>
      <c r="T135" s="71"/>
      <c r="U135" s="72"/>
      <c r="V135" s="76"/>
      <c r="W135" s="70"/>
      <c r="X135" s="70"/>
      <c r="Y135" s="70"/>
      <c r="Z135" s="70"/>
      <c r="AA135" s="71"/>
      <c r="AB135" s="71"/>
      <c r="AC135" s="72"/>
      <c r="AD135" s="76"/>
      <c r="AE135" s="70"/>
      <c r="AF135" s="70"/>
      <c r="AG135" s="70"/>
      <c r="AH135" s="70"/>
      <c r="AI135" s="71"/>
      <c r="AJ135" s="71"/>
      <c r="AK135" s="72"/>
      <c r="AL135" s="343"/>
      <c r="AM135" s="344"/>
      <c r="AN135" s="344"/>
      <c r="AO135" s="344"/>
      <c r="AP135" s="344"/>
      <c r="AQ135" s="344"/>
      <c r="AR135" s="344"/>
      <c r="AS135" s="345"/>
      <c r="AT135" s="76"/>
      <c r="AU135" s="70"/>
      <c r="AV135" s="70"/>
      <c r="AW135" s="70"/>
      <c r="AX135" s="70"/>
      <c r="AY135" s="71"/>
      <c r="AZ135" s="71"/>
      <c r="BA135" s="72"/>
      <c r="BB135" s="75"/>
      <c r="BC135" s="83">
        <f aca="true" t="shared" si="269" ref="BC135">COUNT(F135,N135,V135,AD135,AL135,AT135)</f>
        <v>1</v>
      </c>
      <c r="BD135" s="84">
        <f aca="true" t="shared" si="270" ref="BD135">SUM(F135,N135,V135,AD135,AL135,AT135)</f>
        <v>15</v>
      </c>
      <c r="BE135" s="52"/>
      <c r="BF135" s="84">
        <f aca="true" t="shared" si="271" ref="BF135">MAX(F135,N135,V135,AD135,AL135,AT135)</f>
        <v>15</v>
      </c>
      <c r="BG135" s="286">
        <f t="shared" si="122"/>
        <v>0</v>
      </c>
      <c r="BH135" s="286">
        <f t="shared" si="121"/>
        <v>0</v>
      </c>
      <c r="BI135" s="88">
        <f aca="true" t="shared" si="272" ref="BI135">IF(ISERROR(BD135/(BC135-BE135)),"-",(BD135/(BC135-BE135)))</f>
        <v>15</v>
      </c>
      <c r="BJ135" s="83">
        <f aca="true" t="shared" si="273" ref="BJ135">SUM(G135,O135,W135,AE135,AM135,AU135)</f>
        <v>0</v>
      </c>
      <c r="BK135" s="84">
        <f aca="true" t="shared" si="274" ref="BK135">SUM(H135,P135,X135,AF135,AN135,AV135)</f>
        <v>0</v>
      </c>
      <c r="BL135" s="84">
        <f aca="true" t="shared" si="275" ref="BL135">SUM(I135,Q135,Y135,AG135,AO135,AW135)</f>
        <v>0</v>
      </c>
      <c r="BM135" s="84">
        <f aca="true" t="shared" si="276" ref="BM135">SUM(J135,R135,Z135,AH135,AP135,AX135)</f>
        <v>0</v>
      </c>
      <c r="BN135" s="84">
        <f aca="true" t="shared" si="277" ref="BN135">IF(J135&gt;=3,"1","0")+IF(R135&gt;=3,"1","0")+IF(Z135&gt;=3,"1","0")+IF(AH135&gt;=3,"1","0")+IF(AP135&gt;=3,"1","0")+IF(AX135&gt;=3,"1","0")</f>
        <v>0</v>
      </c>
      <c r="BO135" s="84">
        <f aca="true" t="shared" si="278" ref="BO135">IF(J135&gt;=5,"1","0")+IF(R135&gt;=5,"1","0")+IF(Z135&gt;=5,"1","0")+IF(AH135&gt;=5,"1","0")+IF(AP135&gt;=5,"1","0")+IF(AX135&gt;=5,"1","0")</f>
        <v>0</v>
      </c>
      <c r="BP135" s="86" t="str">
        <f aca="true" t="shared" si="279" ref="BP135">IF(ISERROR(BL135/BJ135),"-",BL135/BJ135)</f>
        <v>-</v>
      </c>
      <c r="BQ135" s="88" t="str">
        <f aca="true" t="shared" si="280" ref="BQ135">IF(ISERROR(BL135/BM135),"-",BL135/BM135)</f>
        <v>-</v>
      </c>
      <c r="BR135" s="89">
        <f aca="true" t="shared" si="281" ref="BR135">SUM(K135+S135+AA135+AI135+AQ135+AY135)</f>
        <v>1</v>
      </c>
      <c r="BS135" s="68">
        <f aca="true" t="shared" si="282" ref="BS135">SUM(L135+T135+AB135+AJ135+AR135+AZ135)</f>
        <v>0</v>
      </c>
      <c r="BT135" s="69">
        <f aca="true" t="shared" si="283" ref="BT135">SUM(M135+U135+AC135+AK135+AS135+BA135)</f>
        <v>0</v>
      </c>
      <c r="BU135" s="2"/>
      <c r="BV135" s="6"/>
    </row>
    <row r="136" spans="2:74" ht="11.25">
      <c r="B136" s="6"/>
      <c r="C136" s="6"/>
      <c r="D136" s="20"/>
      <c r="E136" s="97"/>
      <c r="F136" s="98"/>
      <c r="G136" s="70"/>
      <c r="H136" s="70"/>
      <c r="I136" s="70"/>
      <c r="J136" s="70"/>
      <c r="K136" s="71"/>
      <c r="L136" s="71"/>
      <c r="M136" s="72"/>
      <c r="N136" s="76"/>
      <c r="O136" s="70"/>
      <c r="P136" s="70"/>
      <c r="Q136" s="70"/>
      <c r="R136" s="70"/>
      <c r="S136" s="71"/>
      <c r="T136" s="71"/>
      <c r="U136" s="72"/>
      <c r="V136" s="76"/>
      <c r="W136" s="70"/>
      <c r="X136" s="70"/>
      <c r="Y136" s="70"/>
      <c r="Z136" s="70"/>
      <c r="AA136" s="71"/>
      <c r="AB136" s="71"/>
      <c r="AC136" s="72"/>
      <c r="AD136" s="76"/>
      <c r="AE136" s="70"/>
      <c r="AF136" s="70"/>
      <c r="AG136" s="70"/>
      <c r="AH136" s="70"/>
      <c r="AI136" s="71"/>
      <c r="AJ136" s="71"/>
      <c r="AK136" s="72"/>
      <c r="AL136" s="76"/>
      <c r="AM136" s="70"/>
      <c r="AN136" s="70"/>
      <c r="AO136" s="70"/>
      <c r="AP136" s="70"/>
      <c r="AQ136" s="71"/>
      <c r="AR136" s="71"/>
      <c r="AS136" s="72"/>
      <c r="AT136" s="76"/>
      <c r="AU136" s="70"/>
      <c r="AV136" s="70"/>
      <c r="AW136" s="70"/>
      <c r="AX136" s="70"/>
      <c r="AY136" s="71"/>
      <c r="AZ136" s="71"/>
      <c r="BA136" s="72"/>
      <c r="BB136" s="75"/>
      <c r="BC136" s="77"/>
      <c r="BD136" s="78"/>
      <c r="BE136" s="79"/>
      <c r="BF136" s="78"/>
      <c r="BG136" s="79"/>
      <c r="BH136" s="80"/>
      <c r="BI136" s="81"/>
      <c r="BJ136" s="83"/>
      <c r="BK136" s="84"/>
      <c r="BL136" s="84"/>
      <c r="BM136" s="84"/>
      <c r="BN136" s="74"/>
      <c r="BO136" s="82"/>
      <c r="BP136" s="84"/>
      <c r="BQ136" s="87"/>
      <c r="BR136" s="17"/>
      <c r="BS136" s="18"/>
      <c r="BT136" s="19"/>
      <c r="BU136" s="2"/>
      <c r="BV136" s="6"/>
    </row>
    <row r="137" spans="2:74" ht="11.25">
      <c r="B137" s="6"/>
      <c r="C137" s="6"/>
      <c r="D137" s="20"/>
      <c r="E137" s="97"/>
      <c r="F137" s="98"/>
      <c r="G137" s="70"/>
      <c r="H137" s="70"/>
      <c r="I137" s="70"/>
      <c r="J137" s="70"/>
      <c r="K137" s="71"/>
      <c r="L137" s="71"/>
      <c r="M137" s="72"/>
      <c r="N137" s="76"/>
      <c r="O137" s="70"/>
      <c r="P137" s="70"/>
      <c r="Q137" s="70"/>
      <c r="R137" s="70"/>
      <c r="S137" s="71"/>
      <c r="T137" s="71"/>
      <c r="U137" s="72"/>
      <c r="V137" s="76"/>
      <c r="W137" s="70"/>
      <c r="X137" s="70"/>
      <c r="Y137" s="70"/>
      <c r="Z137" s="70"/>
      <c r="AA137" s="71"/>
      <c r="AB137" s="71"/>
      <c r="AC137" s="72"/>
      <c r="AD137" s="76"/>
      <c r="AE137" s="70"/>
      <c r="AF137" s="70"/>
      <c r="AG137" s="70"/>
      <c r="AH137" s="70"/>
      <c r="AI137" s="71"/>
      <c r="AJ137" s="71"/>
      <c r="AK137" s="72"/>
      <c r="AL137" s="76"/>
      <c r="AM137" s="70"/>
      <c r="AN137" s="70"/>
      <c r="AO137" s="70"/>
      <c r="AP137" s="70"/>
      <c r="AQ137" s="71"/>
      <c r="AR137" s="71"/>
      <c r="AS137" s="72"/>
      <c r="AT137" s="76"/>
      <c r="AU137" s="70"/>
      <c r="AV137" s="70"/>
      <c r="AW137" s="70"/>
      <c r="AX137" s="70"/>
      <c r="AY137" s="71"/>
      <c r="AZ137" s="71"/>
      <c r="BA137" s="72"/>
      <c r="BB137" s="75"/>
      <c r="BC137" s="77"/>
      <c r="BD137" s="78"/>
      <c r="BE137" s="79"/>
      <c r="BF137" s="78"/>
      <c r="BG137" s="79"/>
      <c r="BH137" s="80"/>
      <c r="BI137" s="81"/>
      <c r="BJ137" s="83"/>
      <c r="BK137" s="84"/>
      <c r="BL137" s="84"/>
      <c r="BM137" s="84"/>
      <c r="BN137" s="74"/>
      <c r="BO137" s="82"/>
      <c r="BP137" s="84"/>
      <c r="BQ137" s="87"/>
      <c r="BR137" s="17"/>
      <c r="BS137" s="18"/>
      <c r="BT137" s="19"/>
      <c r="BU137" s="2"/>
      <c r="BV137" s="6"/>
    </row>
    <row r="138" spans="2:74" ht="11.25">
      <c r="B138" s="6"/>
      <c r="C138" s="6"/>
      <c r="D138" s="20"/>
      <c r="E138" s="97"/>
      <c r="F138" s="98"/>
      <c r="G138" s="70"/>
      <c r="H138" s="70"/>
      <c r="I138" s="70"/>
      <c r="J138" s="70"/>
      <c r="K138" s="71"/>
      <c r="L138" s="71"/>
      <c r="M138" s="72"/>
      <c r="N138" s="76"/>
      <c r="O138" s="70"/>
      <c r="P138" s="70"/>
      <c r="Q138" s="70"/>
      <c r="R138" s="70"/>
      <c r="S138" s="71"/>
      <c r="T138" s="71"/>
      <c r="U138" s="72"/>
      <c r="V138" s="76"/>
      <c r="W138" s="70"/>
      <c r="X138" s="70"/>
      <c r="Y138" s="70"/>
      <c r="Z138" s="70"/>
      <c r="AA138" s="71"/>
      <c r="AB138" s="71"/>
      <c r="AC138" s="72"/>
      <c r="AD138" s="76"/>
      <c r="AE138" s="70"/>
      <c r="AF138" s="70"/>
      <c r="AG138" s="70"/>
      <c r="AH138" s="70"/>
      <c r="AI138" s="71"/>
      <c r="AJ138" s="71"/>
      <c r="AK138" s="72"/>
      <c r="AL138" s="76"/>
      <c r="AM138" s="70"/>
      <c r="AN138" s="70"/>
      <c r="AO138" s="70"/>
      <c r="AP138" s="70"/>
      <c r="AQ138" s="71"/>
      <c r="AR138" s="71"/>
      <c r="AS138" s="72"/>
      <c r="AT138" s="76"/>
      <c r="AU138" s="70"/>
      <c r="AV138" s="70"/>
      <c r="AW138" s="70"/>
      <c r="AX138" s="70"/>
      <c r="AY138" s="71"/>
      <c r="AZ138" s="71"/>
      <c r="BA138" s="72"/>
      <c r="BB138" s="75"/>
      <c r="BC138" s="77"/>
      <c r="BD138" s="78"/>
      <c r="BE138" s="79"/>
      <c r="BF138" s="78"/>
      <c r="BG138" s="79"/>
      <c r="BH138" s="80"/>
      <c r="BI138" s="81"/>
      <c r="BJ138" s="83"/>
      <c r="BK138" s="84"/>
      <c r="BL138" s="84"/>
      <c r="BM138" s="84"/>
      <c r="BN138" s="74"/>
      <c r="BO138" s="82"/>
      <c r="BP138" s="84"/>
      <c r="BQ138" s="87"/>
      <c r="BR138" s="17"/>
      <c r="BS138" s="18"/>
      <c r="BT138" s="19"/>
      <c r="BU138" s="2"/>
      <c r="BV138" s="6"/>
    </row>
    <row r="139" spans="2:74" ht="11.25">
      <c r="B139" s="6"/>
      <c r="C139" s="6"/>
      <c r="D139" s="20"/>
      <c r="E139" s="97"/>
      <c r="F139" s="98"/>
      <c r="G139" s="70"/>
      <c r="H139" s="70"/>
      <c r="I139" s="70"/>
      <c r="J139" s="70"/>
      <c r="K139" s="71"/>
      <c r="L139" s="71"/>
      <c r="M139" s="72"/>
      <c r="N139" s="76"/>
      <c r="O139" s="70"/>
      <c r="P139" s="70"/>
      <c r="Q139" s="70"/>
      <c r="R139" s="70"/>
      <c r="S139" s="71"/>
      <c r="T139" s="71"/>
      <c r="U139" s="72"/>
      <c r="V139" s="76"/>
      <c r="W139" s="70"/>
      <c r="X139" s="70"/>
      <c r="Y139" s="70"/>
      <c r="Z139" s="70"/>
      <c r="AA139" s="71"/>
      <c r="AB139" s="71"/>
      <c r="AC139" s="72"/>
      <c r="AD139" s="76"/>
      <c r="AE139" s="70"/>
      <c r="AF139" s="70"/>
      <c r="AG139" s="70"/>
      <c r="AH139" s="70"/>
      <c r="AI139" s="71"/>
      <c r="AJ139" s="71"/>
      <c r="AK139" s="72"/>
      <c r="AL139" s="76"/>
      <c r="AM139" s="70"/>
      <c r="AN139" s="70"/>
      <c r="AO139" s="70"/>
      <c r="AP139" s="70"/>
      <c r="AQ139" s="71"/>
      <c r="AR139" s="71"/>
      <c r="AS139" s="72"/>
      <c r="AT139" s="76"/>
      <c r="AU139" s="70"/>
      <c r="AV139" s="70"/>
      <c r="AW139" s="70"/>
      <c r="AX139" s="70"/>
      <c r="AY139" s="71"/>
      <c r="AZ139" s="71"/>
      <c r="BA139" s="72"/>
      <c r="BB139" s="75"/>
      <c r="BC139" s="77"/>
      <c r="BD139" s="78"/>
      <c r="BE139" s="79"/>
      <c r="BF139" s="78"/>
      <c r="BG139" s="79"/>
      <c r="BH139" s="80"/>
      <c r="BI139" s="81"/>
      <c r="BJ139" s="83"/>
      <c r="BK139" s="84"/>
      <c r="BL139" s="84"/>
      <c r="BM139" s="84"/>
      <c r="BN139" s="74"/>
      <c r="BO139" s="82"/>
      <c r="BP139" s="84"/>
      <c r="BQ139" s="87"/>
      <c r="BR139" s="17"/>
      <c r="BS139" s="18"/>
      <c r="BT139" s="19"/>
      <c r="BU139" s="2"/>
      <c r="BV139" s="6"/>
    </row>
    <row r="140" spans="6:73" ht="11.25">
      <c r="F140" s="2"/>
      <c r="G140" s="12"/>
      <c r="H140" s="12"/>
      <c r="I140" s="12"/>
      <c r="J140" s="12"/>
      <c r="K140" s="12"/>
      <c r="L140" s="12"/>
      <c r="M140" s="12"/>
      <c r="N140" s="2"/>
      <c r="O140" s="12"/>
      <c r="P140" s="12"/>
      <c r="Q140" s="12"/>
      <c r="R140" s="12"/>
      <c r="S140" s="12"/>
      <c r="T140" s="12"/>
      <c r="U140" s="12"/>
      <c r="V140" s="2"/>
      <c r="W140" s="12"/>
      <c r="X140" s="12"/>
      <c r="Y140" s="12"/>
      <c r="Z140" s="12"/>
      <c r="AA140" s="12"/>
      <c r="AB140" s="12"/>
      <c r="AC140" s="12"/>
      <c r="AD140" s="2"/>
      <c r="AE140" s="12"/>
      <c r="AF140" s="12"/>
      <c r="AG140" s="12"/>
      <c r="AH140" s="12"/>
      <c r="AI140" s="12"/>
      <c r="AJ140" s="12"/>
      <c r="AK140" s="12"/>
      <c r="AL140" s="2"/>
      <c r="AM140" s="12"/>
      <c r="AN140" s="12"/>
      <c r="AO140" s="12"/>
      <c r="AP140" s="12"/>
      <c r="AQ140" s="12"/>
      <c r="AR140" s="12"/>
      <c r="AS140" s="12"/>
      <c r="AT140" s="2"/>
      <c r="AU140" s="12"/>
      <c r="AV140" s="12"/>
      <c r="AW140" s="12"/>
      <c r="AX140" s="12"/>
      <c r="AY140" s="12"/>
      <c r="AZ140" s="12"/>
      <c r="BA140" s="12"/>
      <c r="BR140" s="12"/>
      <c r="BS140" s="12"/>
      <c r="BT140" s="12"/>
      <c r="BU140" s="2"/>
    </row>
    <row r="141" spans="3:73" ht="11.25">
      <c r="C141" s="311" t="s">
        <v>153</v>
      </c>
      <c r="D141" s="130" t="s">
        <v>6</v>
      </c>
      <c r="E141" s="130">
        <f aca="true" t="shared" si="284" ref="E141:AJ141">SUMIF($D$15:$D$139,"san albano",E15:E139)</f>
        <v>33</v>
      </c>
      <c r="F141" s="131">
        <f t="shared" si="284"/>
        <v>0</v>
      </c>
      <c r="G141" s="130">
        <f t="shared" si="284"/>
        <v>0</v>
      </c>
      <c r="H141" s="130">
        <f t="shared" si="284"/>
        <v>0</v>
      </c>
      <c r="I141" s="130">
        <f t="shared" si="284"/>
        <v>0</v>
      </c>
      <c r="J141" s="130">
        <f t="shared" si="284"/>
        <v>0</v>
      </c>
      <c r="K141" s="130">
        <f t="shared" si="284"/>
        <v>0</v>
      </c>
      <c r="L141" s="130">
        <f t="shared" si="284"/>
        <v>0</v>
      </c>
      <c r="M141" s="132">
        <f t="shared" si="284"/>
        <v>0</v>
      </c>
      <c r="N141" s="131">
        <f t="shared" si="284"/>
        <v>74</v>
      </c>
      <c r="O141" s="130">
        <f t="shared" si="284"/>
        <v>19</v>
      </c>
      <c r="P141" s="130">
        <f t="shared" si="284"/>
        <v>1</v>
      </c>
      <c r="Q141" s="130">
        <f t="shared" si="284"/>
        <v>98</v>
      </c>
      <c r="R141" s="130">
        <f t="shared" si="284"/>
        <v>4</v>
      </c>
      <c r="S141" s="130">
        <f t="shared" si="284"/>
        <v>4</v>
      </c>
      <c r="T141" s="130">
        <f t="shared" si="284"/>
        <v>0</v>
      </c>
      <c r="U141" s="132">
        <f t="shared" si="284"/>
        <v>0</v>
      </c>
      <c r="V141" s="131">
        <f t="shared" si="284"/>
        <v>100</v>
      </c>
      <c r="W141" s="130">
        <f t="shared" si="284"/>
        <v>16.4</v>
      </c>
      <c r="X141" s="130">
        <f t="shared" si="284"/>
        <v>0</v>
      </c>
      <c r="Y141" s="130">
        <f t="shared" si="284"/>
        <v>111</v>
      </c>
      <c r="Z141" s="130">
        <f t="shared" si="284"/>
        <v>2</v>
      </c>
      <c r="AA141" s="130">
        <f t="shared" si="284"/>
        <v>2</v>
      </c>
      <c r="AB141" s="130">
        <f t="shared" si="284"/>
        <v>0</v>
      </c>
      <c r="AC141" s="132">
        <f t="shared" si="284"/>
        <v>0</v>
      </c>
      <c r="AD141" s="131">
        <f t="shared" si="284"/>
        <v>0</v>
      </c>
      <c r="AE141" s="130">
        <f t="shared" si="284"/>
        <v>0</v>
      </c>
      <c r="AF141" s="130">
        <f t="shared" si="284"/>
        <v>0</v>
      </c>
      <c r="AG141" s="130">
        <f t="shared" si="284"/>
        <v>0</v>
      </c>
      <c r="AH141" s="130">
        <f t="shared" si="284"/>
        <v>0</v>
      </c>
      <c r="AI141" s="130">
        <f t="shared" si="284"/>
        <v>0</v>
      </c>
      <c r="AJ141" s="130">
        <f t="shared" si="284"/>
        <v>0</v>
      </c>
      <c r="AK141" s="132">
        <f aca="true" t="shared" si="285" ref="AK141:BA141">SUMIF($D$15:$D$139,"san albano",AK15:AK139)</f>
        <v>0</v>
      </c>
      <c r="AL141" s="131">
        <f t="shared" si="285"/>
        <v>0</v>
      </c>
      <c r="AM141" s="130">
        <f t="shared" si="285"/>
        <v>0</v>
      </c>
      <c r="AN141" s="130">
        <f t="shared" si="285"/>
        <v>0</v>
      </c>
      <c r="AO141" s="130">
        <f t="shared" si="285"/>
        <v>0</v>
      </c>
      <c r="AP141" s="130">
        <f t="shared" si="285"/>
        <v>0</v>
      </c>
      <c r="AQ141" s="130">
        <f t="shared" si="285"/>
        <v>0</v>
      </c>
      <c r="AR141" s="130">
        <f t="shared" si="285"/>
        <v>0</v>
      </c>
      <c r="AS141" s="132">
        <f t="shared" si="285"/>
        <v>0</v>
      </c>
      <c r="AT141" s="131">
        <f t="shared" si="285"/>
        <v>56</v>
      </c>
      <c r="AU141" s="130">
        <f t="shared" si="285"/>
        <v>20</v>
      </c>
      <c r="AV141" s="130">
        <f t="shared" si="285"/>
        <v>4</v>
      </c>
      <c r="AW141" s="130">
        <f t="shared" si="285"/>
        <v>60</v>
      </c>
      <c r="AX141" s="130">
        <f t="shared" si="285"/>
        <v>6</v>
      </c>
      <c r="AY141" s="130">
        <f t="shared" si="285"/>
        <v>4</v>
      </c>
      <c r="AZ141" s="130">
        <f t="shared" si="285"/>
        <v>0</v>
      </c>
      <c r="BA141" s="132">
        <f t="shared" si="285"/>
        <v>1</v>
      </c>
      <c r="BB141" s="133"/>
      <c r="BC141" s="134">
        <f>SUMIF($D$15:$D$139,"san albano",BC15:BC139)</f>
        <v>24</v>
      </c>
      <c r="BD141" s="135">
        <f>SUMIF($D$15:$D$139,"san albano",BD15:BD139)</f>
        <v>230</v>
      </c>
      <c r="BE141" s="135">
        <f>SUMIF($D$15:$D$139,"san albano",BE15:BE139)</f>
        <v>6</v>
      </c>
      <c r="BF141" s="136" t="s">
        <v>20</v>
      </c>
      <c r="BG141" s="135">
        <f>SUMIF($D$15:$D$139,"san albano",BG15:BG139)</f>
        <v>0</v>
      </c>
      <c r="BH141" s="135">
        <f>SUMIF($D$15:$D$139,"san albano",BH15:BH139)</f>
        <v>0</v>
      </c>
      <c r="BI141" s="137" t="s">
        <v>20</v>
      </c>
      <c r="BJ141" s="135">
        <f aca="true" t="shared" si="286" ref="BJ141:BO141">SUMIF($D$15:$D$139,"san albano",BJ15:BJ139)</f>
        <v>55.4</v>
      </c>
      <c r="BK141" s="135">
        <f t="shared" si="286"/>
        <v>5</v>
      </c>
      <c r="BL141" s="135">
        <f t="shared" si="286"/>
        <v>269</v>
      </c>
      <c r="BM141" s="135">
        <f t="shared" si="286"/>
        <v>12</v>
      </c>
      <c r="BN141" s="135">
        <f t="shared" si="286"/>
        <v>1</v>
      </c>
      <c r="BO141" s="135">
        <f t="shared" si="286"/>
        <v>0</v>
      </c>
      <c r="BP141" s="138">
        <f aca="true" t="shared" si="287" ref="BP141:BP146">IF(ISERROR(BL141/BJ141),"-",BL141/BJ141)</f>
        <v>4.855595667870036</v>
      </c>
      <c r="BQ141" s="138">
        <f aca="true" t="shared" si="288" ref="BQ141:BQ146">IF(ISERROR(BL141/BM141),"-",BL141/BM141)</f>
        <v>22.416666666666668</v>
      </c>
      <c r="BR141" s="134">
        <f>SUMIF($D$15:$D$139,"san albano",BR15:BR139)</f>
        <v>10</v>
      </c>
      <c r="BS141" s="135">
        <f>SUMIF($D$15:$D$139,"san albano",BS15:BS139)</f>
        <v>0</v>
      </c>
      <c r="BT141" s="132">
        <f>SUMIF($D$19:$D$133,"san albano",BT15:BT139)</f>
        <v>1</v>
      </c>
      <c r="BU141" s="2"/>
    </row>
    <row r="142" spans="3:73" ht="11.25">
      <c r="C142" s="312"/>
      <c r="D142" s="121" t="s">
        <v>4</v>
      </c>
      <c r="E142" s="122">
        <f>SUMIF($D$15:$D$139,"st georges",E14:E139)</f>
        <v>53</v>
      </c>
      <c r="F142" s="123">
        <f aca="true" t="shared" si="289" ref="F142:BA142">SUMIF($D$15:$D$139,"st georges",F15:F139)</f>
        <v>121</v>
      </c>
      <c r="G142" s="124">
        <f t="shared" si="289"/>
        <v>20</v>
      </c>
      <c r="H142" s="124">
        <f t="shared" si="289"/>
        <v>0</v>
      </c>
      <c r="I142" s="124">
        <f t="shared" si="289"/>
        <v>132</v>
      </c>
      <c r="J142" s="124">
        <f t="shared" si="289"/>
        <v>6</v>
      </c>
      <c r="K142" s="124">
        <f t="shared" si="289"/>
        <v>4</v>
      </c>
      <c r="L142" s="124">
        <f t="shared" si="289"/>
        <v>2</v>
      </c>
      <c r="M142" s="125">
        <f t="shared" si="289"/>
        <v>0</v>
      </c>
      <c r="N142" s="123">
        <f t="shared" si="289"/>
        <v>92</v>
      </c>
      <c r="O142" s="124">
        <f t="shared" si="289"/>
        <v>9.5</v>
      </c>
      <c r="P142" s="124">
        <f t="shared" si="289"/>
        <v>0</v>
      </c>
      <c r="Q142" s="124">
        <f t="shared" si="289"/>
        <v>100</v>
      </c>
      <c r="R142" s="124">
        <f t="shared" si="289"/>
        <v>1</v>
      </c>
      <c r="S142" s="124">
        <f t="shared" si="289"/>
        <v>1</v>
      </c>
      <c r="T142" s="124">
        <f t="shared" si="289"/>
        <v>0</v>
      </c>
      <c r="U142" s="125">
        <f t="shared" si="289"/>
        <v>0</v>
      </c>
      <c r="V142" s="123">
        <f t="shared" si="289"/>
        <v>99</v>
      </c>
      <c r="W142" s="124">
        <f t="shared" si="289"/>
        <v>20</v>
      </c>
      <c r="X142" s="124">
        <f t="shared" si="289"/>
        <v>1</v>
      </c>
      <c r="Y142" s="124">
        <f t="shared" si="289"/>
        <v>174</v>
      </c>
      <c r="Z142" s="124">
        <f t="shared" si="289"/>
        <v>6</v>
      </c>
      <c r="AA142" s="124">
        <f t="shared" si="289"/>
        <v>5</v>
      </c>
      <c r="AB142" s="124">
        <f t="shared" si="289"/>
        <v>3</v>
      </c>
      <c r="AC142" s="125">
        <f t="shared" si="289"/>
        <v>0</v>
      </c>
      <c r="AD142" s="123">
        <f t="shared" si="289"/>
        <v>67</v>
      </c>
      <c r="AE142" s="124">
        <f t="shared" si="289"/>
        <v>16.4</v>
      </c>
      <c r="AF142" s="124">
        <f t="shared" si="289"/>
        <v>1</v>
      </c>
      <c r="AG142" s="124">
        <f t="shared" si="289"/>
        <v>75</v>
      </c>
      <c r="AH142" s="124">
        <f t="shared" si="289"/>
        <v>7</v>
      </c>
      <c r="AI142" s="124">
        <f t="shared" si="289"/>
        <v>5</v>
      </c>
      <c r="AJ142" s="124">
        <f t="shared" si="289"/>
        <v>0</v>
      </c>
      <c r="AK142" s="125">
        <f t="shared" si="289"/>
        <v>0</v>
      </c>
      <c r="AL142" s="123">
        <f t="shared" si="289"/>
        <v>42</v>
      </c>
      <c r="AM142" s="124">
        <f t="shared" si="289"/>
        <v>10.2</v>
      </c>
      <c r="AN142" s="124">
        <f t="shared" si="289"/>
        <v>0</v>
      </c>
      <c r="AO142" s="124">
        <f t="shared" si="289"/>
        <v>64</v>
      </c>
      <c r="AP142" s="124">
        <f t="shared" si="289"/>
        <v>2</v>
      </c>
      <c r="AQ142" s="124">
        <f t="shared" si="289"/>
        <v>2</v>
      </c>
      <c r="AR142" s="124">
        <f t="shared" si="289"/>
        <v>0</v>
      </c>
      <c r="AS142" s="125">
        <f t="shared" si="289"/>
        <v>0</v>
      </c>
      <c r="AT142" s="123">
        <f t="shared" si="289"/>
        <v>0</v>
      </c>
      <c r="AU142" s="124">
        <f t="shared" si="289"/>
        <v>0</v>
      </c>
      <c r="AV142" s="124">
        <f t="shared" si="289"/>
        <v>0</v>
      </c>
      <c r="AW142" s="124">
        <f t="shared" si="289"/>
        <v>0</v>
      </c>
      <c r="AX142" s="124">
        <f t="shared" si="289"/>
        <v>0</v>
      </c>
      <c r="AY142" s="124">
        <f t="shared" si="289"/>
        <v>0</v>
      </c>
      <c r="AZ142" s="124">
        <f t="shared" si="289"/>
        <v>0</v>
      </c>
      <c r="BA142" s="125">
        <f t="shared" si="289"/>
        <v>0</v>
      </c>
      <c r="BB142" s="126"/>
      <c r="BC142" s="123">
        <f>SUMIF($D$15:$D$139,"st georges",BC15:BC139)</f>
        <v>41</v>
      </c>
      <c r="BD142" s="124">
        <f>SUMIF($D$15:$D$139,"st georges",BD15:BD139)</f>
        <v>421</v>
      </c>
      <c r="BE142" s="124">
        <f>SUMIF($D$15:$D$139,"st georges",BE15:BE139)</f>
        <v>7</v>
      </c>
      <c r="BF142" s="127" t="s">
        <v>20</v>
      </c>
      <c r="BG142" s="124">
        <f>SUMIF($D$15:$D$139,"st georges",BG15:BG139)</f>
        <v>1</v>
      </c>
      <c r="BH142" s="124">
        <f>SUMIF($D$15:$D$139,"st georges",BH15:BH139)</f>
        <v>0</v>
      </c>
      <c r="BI142" s="128" t="s">
        <v>20</v>
      </c>
      <c r="BJ142" s="124">
        <f aca="true" t="shared" si="290" ref="BJ142:BO142">SUMIF($D$15:$D$139,"st georges",BJ15:BJ139)</f>
        <v>76.1</v>
      </c>
      <c r="BK142" s="124">
        <f t="shared" si="290"/>
        <v>2</v>
      </c>
      <c r="BL142" s="124">
        <f t="shared" si="290"/>
        <v>545</v>
      </c>
      <c r="BM142" s="124">
        <f t="shared" si="290"/>
        <v>22</v>
      </c>
      <c r="BN142" s="124">
        <f t="shared" si="290"/>
        <v>0</v>
      </c>
      <c r="BO142" s="124">
        <f t="shared" si="290"/>
        <v>0</v>
      </c>
      <c r="BP142" s="129">
        <f t="shared" si="287"/>
        <v>7.161629434954008</v>
      </c>
      <c r="BQ142" s="129">
        <f t="shared" si="288"/>
        <v>24.772727272727273</v>
      </c>
      <c r="BR142" s="123">
        <f ca="1">SUMIF($D$15:$E$139,"st georges",BR15:BR139)</f>
        <v>17</v>
      </c>
      <c r="BS142" s="124">
        <f ca="1">SUMIF($D$15:$E$139,"st georges",BS15:BS139)</f>
        <v>5</v>
      </c>
      <c r="BT142" s="125">
        <f ca="1">SUMIF($D$19:$E$133,"st georges",BT15:BT139)</f>
        <v>0</v>
      </c>
      <c r="BU142" s="15"/>
    </row>
    <row r="143" spans="3:73" ht="11.25">
      <c r="C143" s="312"/>
      <c r="D143" s="112" t="s">
        <v>3</v>
      </c>
      <c r="E143" s="113">
        <f aca="true" t="shared" si="291" ref="E143:AJ143">SUMIF($D$15:$D$139,"lomas",E$15:E$139)</f>
        <v>55</v>
      </c>
      <c r="F143" s="114">
        <f t="shared" si="291"/>
        <v>131</v>
      </c>
      <c r="G143" s="112">
        <f t="shared" si="291"/>
        <v>20</v>
      </c>
      <c r="H143" s="112">
        <f t="shared" si="291"/>
        <v>0</v>
      </c>
      <c r="I143" s="112">
        <f t="shared" si="291"/>
        <v>153</v>
      </c>
      <c r="J143" s="112">
        <f t="shared" si="291"/>
        <v>4</v>
      </c>
      <c r="K143" s="112">
        <f t="shared" si="291"/>
        <v>3</v>
      </c>
      <c r="L143" s="112">
        <f t="shared" si="291"/>
        <v>0</v>
      </c>
      <c r="M143" s="115">
        <f t="shared" si="291"/>
        <v>0</v>
      </c>
      <c r="N143" s="113">
        <f t="shared" si="291"/>
        <v>62</v>
      </c>
      <c r="O143" s="112">
        <f t="shared" si="291"/>
        <v>17.5</v>
      </c>
      <c r="P143" s="112">
        <f t="shared" si="291"/>
        <v>2</v>
      </c>
      <c r="Q143" s="112">
        <f t="shared" si="291"/>
        <v>75</v>
      </c>
      <c r="R143" s="112">
        <f t="shared" si="291"/>
        <v>7</v>
      </c>
      <c r="S143" s="112">
        <f t="shared" si="291"/>
        <v>1</v>
      </c>
      <c r="T143" s="112">
        <f t="shared" si="291"/>
        <v>2</v>
      </c>
      <c r="U143" s="115">
        <f t="shared" si="291"/>
        <v>0</v>
      </c>
      <c r="V143" s="113">
        <f t="shared" si="291"/>
        <v>0</v>
      </c>
      <c r="W143" s="112">
        <f t="shared" si="291"/>
        <v>0</v>
      </c>
      <c r="X143" s="112">
        <f t="shared" si="291"/>
        <v>0</v>
      </c>
      <c r="Y143" s="112">
        <f t="shared" si="291"/>
        <v>0</v>
      </c>
      <c r="Z143" s="112">
        <f t="shared" si="291"/>
        <v>0</v>
      </c>
      <c r="AA143" s="112">
        <f t="shared" si="291"/>
        <v>0</v>
      </c>
      <c r="AB143" s="112">
        <f t="shared" si="291"/>
        <v>0</v>
      </c>
      <c r="AC143" s="115">
        <f t="shared" si="291"/>
        <v>0</v>
      </c>
      <c r="AD143" s="113">
        <f t="shared" si="291"/>
        <v>82</v>
      </c>
      <c r="AE143" s="112">
        <f t="shared" si="291"/>
        <v>20</v>
      </c>
      <c r="AF143" s="112">
        <f t="shared" si="291"/>
        <v>2</v>
      </c>
      <c r="AG143" s="112">
        <f t="shared" si="291"/>
        <v>88</v>
      </c>
      <c r="AH143" s="112">
        <f t="shared" si="291"/>
        <v>6</v>
      </c>
      <c r="AI143" s="112">
        <f t="shared" si="291"/>
        <v>3</v>
      </c>
      <c r="AJ143" s="112">
        <f t="shared" si="291"/>
        <v>1</v>
      </c>
      <c r="AK143" s="115">
        <f aca="true" t="shared" si="292" ref="AK143:BA143">SUMIF($D$15:$D$139,"lomas",AK$15:AK$139)</f>
        <v>1</v>
      </c>
      <c r="AL143" s="113">
        <f t="shared" si="292"/>
        <v>86</v>
      </c>
      <c r="AM143" s="112">
        <f t="shared" si="292"/>
        <v>20</v>
      </c>
      <c r="AN143" s="112">
        <f t="shared" si="292"/>
        <v>2</v>
      </c>
      <c r="AO143" s="112">
        <f t="shared" si="292"/>
        <v>108</v>
      </c>
      <c r="AP143" s="112">
        <f t="shared" si="292"/>
        <v>5</v>
      </c>
      <c r="AQ143" s="112">
        <f t="shared" si="292"/>
        <v>4</v>
      </c>
      <c r="AR143" s="112">
        <f t="shared" si="292"/>
        <v>4</v>
      </c>
      <c r="AS143" s="115">
        <f t="shared" si="292"/>
        <v>0</v>
      </c>
      <c r="AT143" s="113">
        <f t="shared" si="292"/>
        <v>150</v>
      </c>
      <c r="AU143" s="112">
        <f t="shared" si="292"/>
        <v>20</v>
      </c>
      <c r="AV143" s="112">
        <f t="shared" si="292"/>
        <v>0</v>
      </c>
      <c r="AW143" s="112">
        <f t="shared" si="292"/>
        <v>114</v>
      </c>
      <c r="AX143" s="112">
        <f t="shared" si="292"/>
        <v>7</v>
      </c>
      <c r="AY143" s="112">
        <f t="shared" si="292"/>
        <v>3</v>
      </c>
      <c r="AZ143" s="112">
        <f t="shared" si="292"/>
        <v>1</v>
      </c>
      <c r="BA143" s="115">
        <f t="shared" si="292"/>
        <v>0</v>
      </c>
      <c r="BB143" s="116"/>
      <c r="BC143" s="114">
        <f>SUMIF($D$15:$D$139,"lomas",BC15:BC139)</f>
        <v>27</v>
      </c>
      <c r="BD143" s="117">
        <f>SUMIF($D$15:$D$139,"lomas",BD15:BD139)</f>
        <v>511</v>
      </c>
      <c r="BE143" s="117">
        <f>SUMIF($D$15:$D$139,"lomas",BE15:BE139)</f>
        <v>8</v>
      </c>
      <c r="BF143" s="118" t="s">
        <v>20</v>
      </c>
      <c r="BG143" s="117">
        <f>SUMIF($D$15:$D$139,"lomas",BG15:BG139)</f>
        <v>2</v>
      </c>
      <c r="BH143" s="117">
        <f>SUMIF($D$15:$D$139,"lomas",BH15:BH139)</f>
        <v>0</v>
      </c>
      <c r="BI143" s="119" t="s">
        <v>20</v>
      </c>
      <c r="BJ143" s="117">
        <f aca="true" t="shared" si="293" ref="BJ143:BO143">SUMIF($D$15:$D$139,"lomas",BJ15:BJ139)</f>
        <v>97.5</v>
      </c>
      <c r="BK143" s="117">
        <f t="shared" si="293"/>
        <v>6</v>
      </c>
      <c r="BL143" s="117">
        <f t="shared" si="293"/>
        <v>538</v>
      </c>
      <c r="BM143" s="117">
        <f t="shared" si="293"/>
        <v>29</v>
      </c>
      <c r="BN143" s="117">
        <f t="shared" si="293"/>
        <v>0</v>
      </c>
      <c r="BO143" s="117">
        <f t="shared" si="293"/>
        <v>0</v>
      </c>
      <c r="BP143" s="120">
        <f t="shared" si="287"/>
        <v>5.517948717948718</v>
      </c>
      <c r="BQ143" s="120">
        <f t="shared" si="288"/>
        <v>18.551724137931036</v>
      </c>
      <c r="BR143" s="114">
        <f>SUMIF($D$15:$D$139,"lomas",BR$15:BR$139)</f>
        <v>14</v>
      </c>
      <c r="BS143" s="117">
        <f>SUMIF($D$15:$D$139,"lomas",BS$15:BS$139)</f>
        <v>8</v>
      </c>
      <c r="BT143" s="9">
        <f>SUMIF($D$19:$D$133,"lomas",BT$15:BT$139)</f>
        <v>1</v>
      </c>
      <c r="BU143" s="2"/>
    </row>
    <row r="144" spans="3:73" ht="11.25">
      <c r="C144" s="312"/>
      <c r="D144" s="103" t="s">
        <v>5</v>
      </c>
      <c r="E144" s="104">
        <f aca="true" t="shared" si="294" ref="E144:AJ144">SUMIF($D$15:$D$139,"old georgians",E$15:E$139)</f>
        <v>37</v>
      </c>
      <c r="F144" s="105">
        <f t="shared" si="294"/>
        <v>126</v>
      </c>
      <c r="G144" s="103">
        <f t="shared" si="294"/>
        <v>18.5</v>
      </c>
      <c r="H144" s="103">
        <f t="shared" si="294"/>
        <v>1</v>
      </c>
      <c r="I144" s="103">
        <f t="shared" si="294"/>
        <v>95</v>
      </c>
      <c r="J144" s="103">
        <f t="shared" si="294"/>
        <v>7</v>
      </c>
      <c r="K144" s="103">
        <f t="shared" si="294"/>
        <v>3</v>
      </c>
      <c r="L144" s="103">
        <f t="shared" si="294"/>
        <v>6</v>
      </c>
      <c r="M144" s="106">
        <f t="shared" si="294"/>
        <v>0</v>
      </c>
      <c r="N144" s="104">
        <f t="shared" si="294"/>
        <v>33</v>
      </c>
      <c r="O144" s="103">
        <f t="shared" si="294"/>
        <v>6.4</v>
      </c>
      <c r="P144" s="103">
        <f t="shared" si="294"/>
        <v>0</v>
      </c>
      <c r="Q144" s="103">
        <f t="shared" si="294"/>
        <v>39</v>
      </c>
      <c r="R144" s="103">
        <f t="shared" si="294"/>
        <v>2</v>
      </c>
      <c r="S144" s="103">
        <f t="shared" si="294"/>
        <v>2</v>
      </c>
      <c r="T144" s="103">
        <f t="shared" si="294"/>
        <v>0</v>
      </c>
      <c r="U144" s="106">
        <f t="shared" si="294"/>
        <v>0</v>
      </c>
      <c r="V144" s="104">
        <f t="shared" si="294"/>
        <v>83</v>
      </c>
      <c r="W144" s="103">
        <f t="shared" si="294"/>
        <v>14</v>
      </c>
      <c r="X144" s="103">
        <f t="shared" si="294"/>
        <v>0</v>
      </c>
      <c r="Y144" s="103">
        <f t="shared" si="294"/>
        <v>93</v>
      </c>
      <c r="Z144" s="103">
        <f t="shared" si="294"/>
        <v>0</v>
      </c>
      <c r="AA144" s="103">
        <f t="shared" si="294"/>
        <v>0</v>
      </c>
      <c r="AB144" s="103">
        <f t="shared" si="294"/>
        <v>0</v>
      </c>
      <c r="AC144" s="106">
        <f t="shared" si="294"/>
        <v>0</v>
      </c>
      <c r="AD144" s="104">
        <f t="shared" si="294"/>
        <v>0</v>
      </c>
      <c r="AE144" s="103">
        <f t="shared" si="294"/>
        <v>0</v>
      </c>
      <c r="AF144" s="103">
        <f t="shared" si="294"/>
        <v>0</v>
      </c>
      <c r="AG144" s="103">
        <f t="shared" si="294"/>
        <v>0</v>
      </c>
      <c r="AH144" s="103">
        <f t="shared" si="294"/>
        <v>0</v>
      </c>
      <c r="AI144" s="103">
        <f t="shared" si="294"/>
        <v>0</v>
      </c>
      <c r="AJ144" s="103">
        <f t="shared" si="294"/>
        <v>0</v>
      </c>
      <c r="AK144" s="106">
        <f aca="true" t="shared" si="295" ref="AK144:BA144">SUMIF($D$15:$D$139,"old georgians",AK$15:AK$139)</f>
        <v>0</v>
      </c>
      <c r="AL144" s="104">
        <f t="shared" si="295"/>
        <v>0</v>
      </c>
      <c r="AM144" s="103">
        <f t="shared" si="295"/>
        <v>0</v>
      </c>
      <c r="AN144" s="103">
        <f t="shared" si="295"/>
        <v>0</v>
      </c>
      <c r="AO144" s="103">
        <f t="shared" si="295"/>
        <v>0</v>
      </c>
      <c r="AP144" s="103">
        <f t="shared" si="295"/>
        <v>0</v>
      </c>
      <c r="AQ144" s="103">
        <f t="shared" si="295"/>
        <v>0</v>
      </c>
      <c r="AR144" s="103">
        <f t="shared" si="295"/>
        <v>0</v>
      </c>
      <c r="AS144" s="106">
        <f t="shared" si="295"/>
        <v>0</v>
      </c>
      <c r="AT144" s="104">
        <f t="shared" si="295"/>
        <v>55</v>
      </c>
      <c r="AU144" s="103">
        <f t="shared" si="295"/>
        <v>12.2</v>
      </c>
      <c r="AV144" s="103">
        <f t="shared" si="295"/>
        <v>0</v>
      </c>
      <c r="AW144" s="103">
        <f t="shared" si="295"/>
        <v>79</v>
      </c>
      <c r="AX144" s="103">
        <f t="shared" si="295"/>
        <v>5</v>
      </c>
      <c r="AY144" s="103">
        <f t="shared" si="295"/>
        <v>3</v>
      </c>
      <c r="AZ144" s="103">
        <f t="shared" si="295"/>
        <v>1</v>
      </c>
      <c r="BA144" s="106">
        <f t="shared" si="295"/>
        <v>0</v>
      </c>
      <c r="BB144" s="107"/>
      <c r="BC144" s="105">
        <f>SUMIF($D$15:$D$139,"old georgians",BC$15:BC$139)</f>
        <v>35</v>
      </c>
      <c r="BD144" s="108">
        <f>SUMIF($D$15:$D$139,"old georgians",BD$15:BD$139)</f>
        <v>297</v>
      </c>
      <c r="BE144" s="108">
        <f>SUMIF($D$15:$D$139,"old georgians",BE$15:BE$139)</f>
        <v>6</v>
      </c>
      <c r="BF144" s="109" t="s">
        <v>20</v>
      </c>
      <c r="BG144" s="108">
        <f>SUMIF($D$15:$D$139,"old georgians",BG$15:BG$139)</f>
        <v>1</v>
      </c>
      <c r="BH144" s="108">
        <f>SUMIF($D$15:$D$139,"old georgians",BH$15:BH$139)</f>
        <v>0</v>
      </c>
      <c r="BI144" s="110" t="s">
        <v>20</v>
      </c>
      <c r="BJ144" s="108">
        <f aca="true" t="shared" si="296" ref="BJ144:BO144">SUMIF($D$15:$D$139,"old georgians",BJ$15:BJ$139)</f>
        <v>51.099999999999994</v>
      </c>
      <c r="BK144" s="108">
        <f t="shared" si="296"/>
        <v>1</v>
      </c>
      <c r="BL144" s="108">
        <f t="shared" si="296"/>
        <v>306</v>
      </c>
      <c r="BM144" s="108">
        <f t="shared" si="296"/>
        <v>14</v>
      </c>
      <c r="BN144" s="108">
        <f t="shared" si="296"/>
        <v>1</v>
      </c>
      <c r="BO144" s="108">
        <f t="shared" si="296"/>
        <v>0</v>
      </c>
      <c r="BP144" s="111">
        <f t="shared" si="287"/>
        <v>5.988258317025441</v>
      </c>
      <c r="BQ144" s="111">
        <f t="shared" si="288"/>
        <v>21.857142857142858</v>
      </c>
      <c r="BR144" s="105">
        <f>SUMIF($D$15:$D$139,"old georgians",BR$15:BR$139)</f>
        <v>8</v>
      </c>
      <c r="BS144" s="108">
        <f>SUMIF($D$15:$D$139,"old georgians",BS$15:BS$139)</f>
        <v>7</v>
      </c>
      <c r="BT144" s="106">
        <f>SUMIF($D$19:$D$133,"old georgians",BT$15:BT$139)</f>
        <v>0</v>
      </c>
      <c r="BU144" s="2"/>
    </row>
    <row r="145" spans="3:73" ht="11.25">
      <c r="C145" s="312"/>
      <c r="D145" s="139" t="s">
        <v>1</v>
      </c>
      <c r="E145" s="140">
        <f aca="true" t="shared" si="297" ref="E145:AJ145">SUMIF($D$15:$D$139,"hurlingham",E$15:E$139)</f>
        <v>50</v>
      </c>
      <c r="F145" s="141">
        <f t="shared" si="297"/>
        <v>138</v>
      </c>
      <c r="G145" s="139">
        <f t="shared" si="297"/>
        <v>20</v>
      </c>
      <c r="H145" s="139">
        <f t="shared" si="297"/>
        <v>1</v>
      </c>
      <c r="I145" s="139">
        <f t="shared" si="297"/>
        <v>116</v>
      </c>
      <c r="J145" s="139">
        <f t="shared" si="297"/>
        <v>5</v>
      </c>
      <c r="K145" s="139">
        <f t="shared" si="297"/>
        <v>1</v>
      </c>
      <c r="L145" s="139">
        <f t="shared" si="297"/>
        <v>2</v>
      </c>
      <c r="M145" s="142">
        <f t="shared" si="297"/>
        <v>0</v>
      </c>
      <c r="N145" s="140">
        <f t="shared" si="297"/>
        <v>0</v>
      </c>
      <c r="O145" s="139">
        <f t="shared" si="297"/>
        <v>0</v>
      </c>
      <c r="P145" s="139">
        <f t="shared" si="297"/>
        <v>0</v>
      </c>
      <c r="Q145" s="139">
        <f t="shared" si="297"/>
        <v>0</v>
      </c>
      <c r="R145" s="139">
        <f t="shared" si="297"/>
        <v>0</v>
      </c>
      <c r="S145" s="139">
        <f t="shared" si="297"/>
        <v>0</v>
      </c>
      <c r="T145" s="139">
        <f t="shared" si="297"/>
        <v>0</v>
      </c>
      <c r="U145" s="142">
        <f t="shared" si="297"/>
        <v>0</v>
      </c>
      <c r="V145" s="140">
        <f t="shared" si="297"/>
        <v>63</v>
      </c>
      <c r="W145" s="139">
        <f t="shared" si="297"/>
        <v>13.1</v>
      </c>
      <c r="X145" s="139">
        <f t="shared" si="297"/>
        <v>0</v>
      </c>
      <c r="Y145" s="139">
        <f t="shared" si="297"/>
        <v>70</v>
      </c>
      <c r="Z145" s="139">
        <f t="shared" si="297"/>
        <v>1</v>
      </c>
      <c r="AA145" s="139">
        <f t="shared" si="297"/>
        <v>1</v>
      </c>
      <c r="AB145" s="139">
        <f t="shared" si="297"/>
        <v>0</v>
      </c>
      <c r="AC145" s="142">
        <f t="shared" si="297"/>
        <v>0</v>
      </c>
      <c r="AD145" s="140">
        <f t="shared" si="297"/>
        <v>36</v>
      </c>
      <c r="AE145" s="139">
        <f t="shared" si="297"/>
        <v>12</v>
      </c>
      <c r="AF145" s="139">
        <f t="shared" si="297"/>
        <v>2</v>
      </c>
      <c r="AG145" s="139">
        <f t="shared" si="297"/>
        <v>39</v>
      </c>
      <c r="AH145" s="139">
        <f t="shared" si="297"/>
        <v>7</v>
      </c>
      <c r="AI145" s="139">
        <f t="shared" si="297"/>
        <v>3</v>
      </c>
      <c r="AJ145" s="139">
        <f t="shared" si="297"/>
        <v>1</v>
      </c>
      <c r="AK145" s="142">
        <f aca="true" t="shared" si="298" ref="AK145:BA145">SUMIF($D$15:$D$139,"hurlingham",AK$15:AK$139)</f>
        <v>0</v>
      </c>
      <c r="AL145" s="140">
        <f t="shared" si="298"/>
        <v>91</v>
      </c>
      <c r="AM145" s="139">
        <f t="shared" si="298"/>
        <v>20</v>
      </c>
      <c r="AN145" s="139">
        <f t="shared" si="298"/>
        <v>1</v>
      </c>
      <c r="AO145" s="139">
        <f t="shared" si="298"/>
        <v>94</v>
      </c>
      <c r="AP145" s="139">
        <f t="shared" si="298"/>
        <v>8</v>
      </c>
      <c r="AQ145" s="139">
        <f t="shared" si="298"/>
        <v>4</v>
      </c>
      <c r="AR145" s="139">
        <f t="shared" si="298"/>
        <v>2</v>
      </c>
      <c r="AS145" s="142">
        <f t="shared" si="298"/>
        <v>1</v>
      </c>
      <c r="AT145" s="140">
        <f t="shared" si="298"/>
        <v>80</v>
      </c>
      <c r="AU145" s="139">
        <f t="shared" si="298"/>
        <v>20</v>
      </c>
      <c r="AV145" s="139">
        <f t="shared" si="298"/>
        <v>0</v>
      </c>
      <c r="AW145" s="139">
        <f t="shared" si="298"/>
        <v>103</v>
      </c>
      <c r="AX145" s="139">
        <f t="shared" si="298"/>
        <v>5</v>
      </c>
      <c r="AY145" s="139">
        <f t="shared" si="298"/>
        <v>1</v>
      </c>
      <c r="AZ145" s="139">
        <f t="shared" si="298"/>
        <v>2</v>
      </c>
      <c r="BA145" s="142">
        <f t="shared" si="298"/>
        <v>0</v>
      </c>
      <c r="BB145" s="143"/>
      <c r="BC145" s="141">
        <f>SUMIF($D$15:$D$139,"hurlingham",BC$15:BC$139)</f>
        <v>29</v>
      </c>
      <c r="BD145" s="144">
        <f>SUMIF($D$15:$D$139,"hurlingham",BD$15:BD$139)</f>
        <v>408</v>
      </c>
      <c r="BE145" s="144">
        <f>SUMIF($D$15:$D$139,"hurlingham",BE$15:BE$139)</f>
        <v>8</v>
      </c>
      <c r="BF145" s="145" t="s">
        <v>20</v>
      </c>
      <c r="BG145" s="144">
        <f>SUMIF($D$15:$D$139,"hurlingham",BG$15:BG$139)</f>
        <v>1</v>
      </c>
      <c r="BH145" s="144">
        <f>SUMIF($D$15:$D$139,"hurlingham",BH$15:BH$139)</f>
        <v>0</v>
      </c>
      <c r="BI145" s="146" t="s">
        <v>20</v>
      </c>
      <c r="BJ145" s="144">
        <f aca="true" t="shared" si="299" ref="BJ145:BO145">SUMIF($D$15:$D$139,"hurlingham",BJ$15:BJ$139)</f>
        <v>85.1</v>
      </c>
      <c r="BK145" s="144">
        <f t="shared" si="299"/>
        <v>4</v>
      </c>
      <c r="BL145" s="144">
        <f t="shared" si="299"/>
        <v>422</v>
      </c>
      <c r="BM145" s="144">
        <f t="shared" si="299"/>
        <v>26</v>
      </c>
      <c r="BN145" s="144">
        <f t="shared" si="299"/>
        <v>1</v>
      </c>
      <c r="BO145" s="144">
        <f t="shared" si="299"/>
        <v>0</v>
      </c>
      <c r="BP145" s="147">
        <f t="shared" si="287"/>
        <v>4.9588719153936545</v>
      </c>
      <c r="BQ145" s="147">
        <f t="shared" si="288"/>
        <v>16.23076923076923</v>
      </c>
      <c r="BR145" s="141">
        <f>SUMIF($D$15:$D$139,"hurlingham",BR$15:BR$139)</f>
        <v>10</v>
      </c>
      <c r="BS145" s="144">
        <f>SUMIF($D$15:$D$139,"hurlingham",BS$15:BS$139)</f>
        <v>7</v>
      </c>
      <c r="BT145" s="102">
        <f>SUMIF($D$19:$D$133,"hurlingham",BT$15:BT$139)</f>
        <v>1</v>
      </c>
      <c r="BU145" s="2"/>
    </row>
    <row r="146" spans="2:79" s="2" customFormat="1" ht="11.25">
      <c r="B146"/>
      <c r="C146" s="313"/>
      <c r="D146" s="148" t="s">
        <v>2</v>
      </c>
      <c r="E146" s="149">
        <f aca="true" t="shared" si="300" ref="E146:AJ146">SUMIF($D$15:$D$139,"belgrano",E$15:E$139)</f>
        <v>44</v>
      </c>
      <c r="F146" s="150">
        <f t="shared" si="300"/>
        <v>0</v>
      </c>
      <c r="G146" s="148">
        <f t="shared" si="300"/>
        <v>0</v>
      </c>
      <c r="H146" s="148">
        <f t="shared" si="300"/>
        <v>0</v>
      </c>
      <c r="I146" s="148">
        <f t="shared" si="300"/>
        <v>0</v>
      </c>
      <c r="J146" s="148">
        <f t="shared" si="300"/>
        <v>0</v>
      </c>
      <c r="K146" s="148">
        <f t="shared" si="300"/>
        <v>0</v>
      </c>
      <c r="L146" s="148">
        <f t="shared" si="300"/>
        <v>0</v>
      </c>
      <c r="M146" s="151">
        <f t="shared" si="300"/>
        <v>0</v>
      </c>
      <c r="N146" s="149">
        <f t="shared" si="300"/>
        <v>94</v>
      </c>
      <c r="O146" s="148">
        <f t="shared" si="300"/>
        <v>20</v>
      </c>
      <c r="P146" s="148">
        <f t="shared" si="300"/>
        <v>0</v>
      </c>
      <c r="Q146" s="148">
        <f t="shared" si="300"/>
        <v>150</v>
      </c>
      <c r="R146" s="148">
        <f t="shared" si="300"/>
        <v>4</v>
      </c>
      <c r="S146" s="148">
        <f t="shared" si="300"/>
        <v>1</v>
      </c>
      <c r="T146" s="148">
        <f t="shared" si="300"/>
        <v>0</v>
      </c>
      <c r="U146" s="151">
        <f t="shared" si="300"/>
        <v>0</v>
      </c>
      <c r="V146" s="149">
        <f t="shared" si="300"/>
        <v>148</v>
      </c>
      <c r="W146" s="148">
        <f t="shared" si="300"/>
        <v>20</v>
      </c>
      <c r="X146" s="148">
        <f t="shared" si="300"/>
        <v>0</v>
      </c>
      <c r="Y146" s="148">
        <f t="shared" si="300"/>
        <v>138</v>
      </c>
      <c r="Z146" s="148">
        <f t="shared" si="300"/>
        <v>5</v>
      </c>
      <c r="AA146" s="148">
        <f t="shared" si="300"/>
        <v>3</v>
      </c>
      <c r="AB146" s="148">
        <f t="shared" si="300"/>
        <v>1</v>
      </c>
      <c r="AC146" s="151">
        <f t="shared" si="300"/>
        <v>0</v>
      </c>
      <c r="AD146" s="149">
        <f t="shared" si="300"/>
        <v>77</v>
      </c>
      <c r="AE146" s="148">
        <f t="shared" si="300"/>
        <v>20</v>
      </c>
      <c r="AF146" s="148">
        <f t="shared" si="300"/>
        <v>0</v>
      </c>
      <c r="AG146" s="148">
        <f t="shared" si="300"/>
        <v>137</v>
      </c>
      <c r="AH146" s="148">
        <f t="shared" si="300"/>
        <v>7</v>
      </c>
      <c r="AI146" s="148">
        <f t="shared" si="300"/>
        <v>4</v>
      </c>
      <c r="AJ146" s="148">
        <f t="shared" si="300"/>
        <v>0</v>
      </c>
      <c r="AK146" s="151">
        <f aca="true" t="shared" si="301" ref="AK146:BA146">SUMIF($D$15:$D$139,"belgrano",AK$15:AK$139)</f>
        <v>0</v>
      </c>
      <c r="AL146" s="149">
        <f t="shared" si="301"/>
        <v>0</v>
      </c>
      <c r="AM146" s="148">
        <f t="shared" si="301"/>
        <v>0</v>
      </c>
      <c r="AN146" s="148">
        <f t="shared" si="301"/>
        <v>0</v>
      </c>
      <c r="AO146" s="148">
        <f t="shared" si="301"/>
        <v>0</v>
      </c>
      <c r="AP146" s="148">
        <f t="shared" si="301"/>
        <v>0</v>
      </c>
      <c r="AQ146" s="148">
        <f t="shared" si="301"/>
        <v>0</v>
      </c>
      <c r="AR146" s="148">
        <f t="shared" si="301"/>
        <v>0</v>
      </c>
      <c r="AS146" s="151">
        <f t="shared" si="301"/>
        <v>0</v>
      </c>
      <c r="AT146" s="149">
        <f t="shared" si="301"/>
        <v>114</v>
      </c>
      <c r="AU146" s="148">
        <f t="shared" si="301"/>
        <v>20</v>
      </c>
      <c r="AV146" s="148">
        <f t="shared" si="301"/>
        <v>1</v>
      </c>
      <c r="AW146" s="148">
        <f t="shared" si="301"/>
        <v>133</v>
      </c>
      <c r="AX146" s="148">
        <f t="shared" si="301"/>
        <v>5</v>
      </c>
      <c r="AY146" s="148">
        <f t="shared" si="301"/>
        <v>1</v>
      </c>
      <c r="AZ146" s="148">
        <f t="shared" si="301"/>
        <v>0</v>
      </c>
      <c r="BA146" s="151">
        <f t="shared" si="301"/>
        <v>0</v>
      </c>
      <c r="BB146" s="152"/>
      <c r="BC146" s="150">
        <f>SUMIF($D$15:$D$139,"belgrano",BC$15:BC$139)</f>
        <v>36</v>
      </c>
      <c r="BD146" s="153">
        <f>SUMIF($D$15:$D$139,"belgrano",BD$15:BD$139)</f>
        <v>433</v>
      </c>
      <c r="BE146" s="153">
        <f>SUMIF($D$15:$D$139,"belgrano",BE$15:BE$139)</f>
        <v>9</v>
      </c>
      <c r="BF146" s="154" t="s">
        <v>20</v>
      </c>
      <c r="BG146" s="153">
        <f>SUMIF($D$15:$D$139,"belgrano",BG$15:BG$139)</f>
        <v>0</v>
      </c>
      <c r="BH146" s="153">
        <f>SUMIF($D$15:$D$139,"belgrano",BH$15:BH$139)</f>
        <v>0</v>
      </c>
      <c r="BI146" s="155" t="s">
        <v>20</v>
      </c>
      <c r="BJ146" s="153">
        <f aca="true" t="shared" si="302" ref="BJ146:BO146">SUMIF($D$15:$D$139,"belgrano",BJ$15:BJ$139)</f>
        <v>80</v>
      </c>
      <c r="BK146" s="153">
        <f t="shared" si="302"/>
        <v>1</v>
      </c>
      <c r="BL146" s="153">
        <f t="shared" si="302"/>
        <v>558</v>
      </c>
      <c r="BM146" s="153">
        <f t="shared" si="302"/>
        <v>21</v>
      </c>
      <c r="BN146" s="153">
        <f t="shared" si="302"/>
        <v>1</v>
      </c>
      <c r="BO146" s="153">
        <f t="shared" si="302"/>
        <v>0</v>
      </c>
      <c r="BP146" s="156">
        <f t="shared" si="287"/>
        <v>6.975</v>
      </c>
      <c r="BQ146" s="156">
        <f t="shared" si="288"/>
        <v>26.571428571428573</v>
      </c>
      <c r="BR146" s="150">
        <f>SUMIF($D$15:$D$139,"belgrano",BR$15:BR$139)</f>
        <v>9</v>
      </c>
      <c r="BS146" s="153">
        <f>SUMIF($D$15:$D$139,"belgrano",BS$15:BS$139)</f>
        <v>1</v>
      </c>
      <c r="BT146" s="151">
        <f>SUMIF($D$19:$D$133,"belgrano",BT$15:BT$139)</f>
        <v>0</v>
      </c>
      <c r="BV146"/>
      <c r="BW146"/>
      <c r="BX146"/>
      <c r="BY146"/>
      <c r="BZ146"/>
      <c r="CA146"/>
    </row>
    <row r="147" spans="2:79" s="2" customFormat="1" ht="11.25">
      <c r="B147"/>
      <c r="C147"/>
      <c r="D147"/>
      <c r="G147" s="11"/>
      <c r="H147" s="11"/>
      <c r="I147" s="11"/>
      <c r="J147" s="11"/>
      <c r="K147" s="11"/>
      <c r="L147" s="11"/>
      <c r="M147" s="11"/>
      <c r="O147" s="11"/>
      <c r="P147" s="11"/>
      <c r="Q147" s="11"/>
      <c r="R147" s="11"/>
      <c r="S147" s="11"/>
      <c r="T147" s="11"/>
      <c r="U147" s="11"/>
      <c r="W147" s="11"/>
      <c r="X147" s="11"/>
      <c r="Y147" s="11"/>
      <c r="Z147" s="11"/>
      <c r="AA147" s="11"/>
      <c r="AB147" s="11"/>
      <c r="AC147" s="11"/>
      <c r="AE147" s="11"/>
      <c r="AF147" s="11"/>
      <c r="AG147" s="11"/>
      <c r="AH147" s="11"/>
      <c r="AI147" s="11"/>
      <c r="AJ147" s="11"/>
      <c r="AK147" s="11"/>
      <c r="AM147" s="11"/>
      <c r="AN147" s="11"/>
      <c r="AO147" s="11"/>
      <c r="AP147" s="11"/>
      <c r="AQ147" s="11"/>
      <c r="AR147" s="11"/>
      <c r="AS147" s="11"/>
      <c r="AU147" s="11"/>
      <c r="AV147" s="11"/>
      <c r="AW147" s="11"/>
      <c r="AX147" s="11"/>
      <c r="AY147" s="11"/>
      <c r="AZ147" s="11"/>
      <c r="BA147" s="11"/>
      <c r="BB147"/>
      <c r="BP147" s="85"/>
      <c r="BQ147" s="85"/>
      <c r="BR147" s="11"/>
      <c r="BS147" s="11"/>
      <c r="BT147" s="11"/>
      <c r="BV147"/>
      <c r="BW147"/>
      <c r="BX147"/>
      <c r="BY147"/>
      <c r="BZ147"/>
      <c r="CA147"/>
    </row>
    <row r="148" spans="2:79" s="2" customFormat="1" ht="11.25">
      <c r="B148"/>
      <c r="C148"/>
      <c r="D148"/>
      <c r="G148" s="11"/>
      <c r="H148" s="11"/>
      <c r="I148" s="11"/>
      <c r="J148" s="11"/>
      <c r="K148" s="11"/>
      <c r="L148" s="11"/>
      <c r="M148" s="11"/>
      <c r="O148" s="11"/>
      <c r="P148" s="11"/>
      <c r="Q148" s="11"/>
      <c r="R148" s="11"/>
      <c r="S148" s="11"/>
      <c r="T148" s="11"/>
      <c r="U148" s="11"/>
      <c r="W148" s="11"/>
      <c r="X148" s="11"/>
      <c r="Y148" s="11"/>
      <c r="Z148" s="11"/>
      <c r="AA148" s="11"/>
      <c r="AB148" s="11"/>
      <c r="AC148" s="11"/>
      <c r="AE148" s="11"/>
      <c r="AF148" s="11"/>
      <c r="AG148" s="11"/>
      <c r="AH148" s="11"/>
      <c r="AI148" s="11"/>
      <c r="AJ148" s="11"/>
      <c r="AK148" s="11"/>
      <c r="AM148" s="11"/>
      <c r="AN148" s="11"/>
      <c r="AO148" s="11"/>
      <c r="AP148" s="11"/>
      <c r="AQ148" s="11"/>
      <c r="AR148" s="11"/>
      <c r="AS148" s="11"/>
      <c r="AU148" s="11"/>
      <c r="AV148" s="11"/>
      <c r="AW148" s="11"/>
      <c r="AX148" s="167" t="s">
        <v>156</v>
      </c>
      <c r="AY148" s="168"/>
      <c r="AZ148" s="168"/>
      <c r="BA148" s="169"/>
      <c r="BB148" s="170"/>
      <c r="BC148" s="171"/>
      <c r="BD148" s="172" t="s">
        <v>166</v>
      </c>
      <c r="BE148" s="173" t="s">
        <v>163</v>
      </c>
      <c r="BF148" s="173"/>
      <c r="BG148" s="173" t="s">
        <v>164</v>
      </c>
      <c r="BH148" s="173" t="s">
        <v>165</v>
      </c>
      <c r="BI148" s="173"/>
      <c r="BJ148" s="172" t="s">
        <v>167</v>
      </c>
      <c r="BK148" s="172" t="s">
        <v>168</v>
      </c>
      <c r="BL148" s="172" t="s">
        <v>169</v>
      </c>
      <c r="BM148" s="173" t="s">
        <v>170</v>
      </c>
      <c r="BN148" s="173" t="s">
        <v>161</v>
      </c>
      <c r="BO148" s="173" t="s">
        <v>162</v>
      </c>
      <c r="BP148" s="171"/>
      <c r="BQ148" s="171"/>
      <c r="BR148" s="173" t="s">
        <v>160</v>
      </c>
      <c r="BS148" s="173" t="s">
        <v>171</v>
      </c>
      <c r="BT148" s="173" t="s">
        <v>172</v>
      </c>
      <c r="BU148" s="174"/>
      <c r="BV148"/>
      <c r="BW148"/>
      <c r="BX148"/>
      <c r="BY148"/>
      <c r="BZ148"/>
      <c r="CA148"/>
    </row>
    <row r="149" spans="2:79" s="2" customFormat="1" ht="11.25">
      <c r="B149"/>
      <c r="C149"/>
      <c r="D149"/>
      <c r="G149" s="11"/>
      <c r="H149" s="11"/>
      <c r="I149" s="11"/>
      <c r="J149" s="11"/>
      <c r="K149" s="11"/>
      <c r="L149" s="11"/>
      <c r="M149" s="11"/>
      <c r="O149" s="11"/>
      <c r="P149" s="11"/>
      <c r="Q149" s="11"/>
      <c r="R149" s="11"/>
      <c r="S149" s="11"/>
      <c r="T149" s="11"/>
      <c r="U149" s="11"/>
      <c r="W149" s="11"/>
      <c r="X149" s="11"/>
      <c r="Y149" s="11"/>
      <c r="Z149" s="11"/>
      <c r="AA149" s="11"/>
      <c r="AB149" s="11"/>
      <c r="AC149" s="11"/>
      <c r="AE149" s="11"/>
      <c r="AF149" s="11"/>
      <c r="AG149" s="11"/>
      <c r="AH149" s="11"/>
      <c r="AI149" s="11"/>
      <c r="AJ149" s="11"/>
      <c r="AK149" s="11"/>
      <c r="AM149" s="11"/>
      <c r="AN149" s="11"/>
      <c r="AO149" s="11"/>
      <c r="AP149" s="11"/>
      <c r="AQ149" s="11"/>
      <c r="AR149" s="11"/>
      <c r="AS149" s="11"/>
      <c r="AU149" s="11"/>
      <c r="AV149" s="11"/>
      <c r="AW149" s="11"/>
      <c r="AX149" s="183" t="s">
        <v>158</v>
      </c>
      <c r="AY149" s="179"/>
      <c r="AZ149" s="175"/>
      <c r="BA149" s="176"/>
      <c r="BB149" s="177"/>
      <c r="BC149" s="178"/>
      <c r="BD149" s="178">
        <f>SUM(BD141:BD147)</f>
        <v>2300</v>
      </c>
      <c r="BE149" s="178">
        <f>SUM(BE141:BE147)</f>
        <v>44</v>
      </c>
      <c r="BF149" s="178"/>
      <c r="BG149" s="178">
        <f>SUM(BG141:BG147)</f>
        <v>5</v>
      </c>
      <c r="BH149" s="178">
        <f>SUM(BH141:BH147)</f>
        <v>0</v>
      </c>
      <c r="BI149" s="178"/>
      <c r="BJ149" s="178">
        <f aca="true" t="shared" si="303" ref="BJ149:BO149">SUM(BJ15:BJ139)</f>
        <v>445.20000000000005</v>
      </c>
      <c r="BK149" s="178">
        <f t="shared" si="303"/>
        <v>19</v>
      </c>
      <c r="BL149" s="178">
        <f t="shared" si="303"/>
        <v>2638</v>
      </c>
      <c r="BM149" s="178">
        <f t="shared" si="303"/>
        <v>124</v>
      </c>
      <c r="BN149" s="178">
        <f t="shared" si="303"/>
        <v>4</v>
      </c>
      <c r="BO149" s="178">
        <f t="shared" si="303"/>
        <v>0</v>
      </c>
      <c r="BP149" s="178"/>
      <c r="BQ149" s="178"/>
      <c r="BR149" s="178">
        <f>SUM(BR15:BR139)</f>
        <v>68</v>
      </c>
      <c r="BS149" s="178">
        <f>SUM(BS15:BS139)</f>
        <v>28</v>
      </c>
      <c r="BT149" s="178">
        <f>SUM(BT15:BT139)</f>
        <v>3</v>
      </c>
      <c r="BU149" s="182"/>
      <c r="BV149"/>
      <c r="BW149"/>
      <c r="BX149"/>
      <c r="BY149"/>
      <c r="BZ149"/>
      <c r="CA149"/>
    </row>
    <row r="150" spans="2:79" s="2" customFormat="1" ht="11.25">
      <c r="B150"/>
      <c r="C150"/>
      <c r="D150"/>
      <c r="G150" s="11"/>
      <c r="H150" s="11"/>
      <c r="I150" s="11"/>
      <c r="J150" s="11"/>
      <c r="K150" s="11"/>
      <c r="L150" s="11"/>
      <c r="M150" s="11"/>
      <c r="O150" s="11"/>
      <c r="P150" s="11"/>
      <c r="Q150" s="11"/>
      <c r="R150" s="11"/>
      <c r="S150" s="11"/>
      <c r="T150" s="11"/>
      <c r="U150" s="11"/>
      <c r="W150" s="11"/>
      <c r="X150" s="11"/>
      <c r="Y150" s="11"/>
      <c r="Z150" s="11"/>
      <c r="AA150" s="11"/>
      <c r="AB150" s="11"/>
      <c r="AC150" s="11"/>
      <c r="AE150" s="11"/>
      <c r="AF150" s="11"/>
      <c r="AG150" s="11"/>
      <c r="AH150" s="11"/>
      <c r="AI150" s="11"/>
      <c r="AJ150" s="11"/>
      <c r="AK150" s="11"/>
      <c r="AM150" s="11"/>
      <c r="AN150" s="11"/>
      <c r="AO150" s="11"/>
      <c r="AP150" s="11"/>
      <c r="AQ150" s="11"/>
      <c r="AR150" s="11"/>
      <c r="AS150" s="11"/>
      <c r="AU150" s="11"/>
      <c r="AV150" s="11"/>
      <c r="AW150" s="11"/>
      <c r="AX150" s="183" t="s">
        <v>157</v>
      </c>
      <c r="AY150" s="175"/>
      <c r="AZ150" s="175"/>
      <c r="BA150" s="175"/>
      <c r="BB150" s="177"/>
      <c r="BC150" s="178"/>
      <c r="BD150" s="178">
        <f>SUM(BD15:BD139)</f>
        <v>2300</v>
      </c>
      <c r="BE150" s="178">
        <f>SUM(BE15:BE139)</f>
        <v>44</v>
      </c>
      <c r="BF150" s="178"/>
      <c r="BG150" s="178">
        <f>SUM(BG15:BG139)</f>
        <v>5</v>
      </c>
      <c r="BH150" s="178">
        <f>SUM(BH15:BH139)</f>
        <v>0</v>
      </c>
      <c r="BI150" s="178"/>
      <c r="BJ150" s="178">
        <f aca="true" t="shared" si="304" ref="BJ150:BO150">SUM(BJ141:BJ146)</f>
        <v>445.20000000000005</v>
      </c>
      <c r="BK150" s="178">
        <f t="shared" si="304"/>
        <v>19</v>
      </c>
      <c r="BL150" s="178">
        <f t="shared" si="304"/>
        <v>2638</v>
      </c>
      <c r="BM150" s="178">
        <f t="shared" si="304"/>
        <v>124</v>
      </c>
      <c r="BN150" s="178">
        <f t="shared" si="304"/>
        <v>4</v>
      </c>
      <c r="BO150" s="178">
        <f t="shared" si="304"/>
        <v>0</v>
      </c>
      <c r="BP150" s="178"/>
      <c r="BQ150" s="178"/>
      <c r="BR150" s="178">
        <f ca="1">SUM(BR141:BR146)</f>
        <v>68</v>
      </c>
      <c r="BS150" s="178">
        <f ca="1">SUM(BS141:BS146)</f>
        <v>28</v>
      </c>
      <c r="BT150" s="178">
        <f ca="1">SUM(BT141:BT146)</f>
        <v>3</v>
      </c>
      <c r="BU150" s="182"/>
      <c r="BV150"/>
      <c r="BW150"/>
      <c r="BX150"/>
      <c r="BY150"/>
      <c r="BZ150"/>
      <c r="CA150"/>
    </row>
    <row r="151" spans="2:79" s="2" customFormat="1" ht="11.25">
      <c r="B151"/>
      <c r="C151"/>
      <c r="D151"/>
      <c r="G151" s="11"/>
      <c r="H151" s="11"/>
      <c r="I151" s="11"/>
      <c r="J151" s="11"/>
      <c r="K151" s="11"/>
      <c r="L151" s="11"/>
      <c r="M151" s="11"/>
      <c r="O151" s="11"/>
      <c r="P151" s="11"/>
      <c r="Q151" s="11"/>
      <c r="R151" s="11"/>
      <c r="S151" s="11"/>
      <c r="T151" s="11"/>
      <c r="U151" s="11"/>
      <c r="W151" s="11"/>
      <c r="X151" s="11"/>
      <c r="Y151" s="11"/>
      <c r="Z151" s="11"/>
      <c r="AA151" s="11"/>
      <c r="AB151" s="11"/>
      <c r="AC151" s="11"/>
      <c r="AE151" s="11"/>
      <c r="AF151" s="11"/>
      <c r="AG151" s="11"/>
      <c r="AH151" s="11"/>
      <c r="AI151" s="11"/>
      <c r="AJ151" s="11"/>
      <c r="AK151" s="11"/>
      <c r="AM151" s="11"/>
      <c r="AN151" s="11"/>
      <c r="AO151" s="11"/>
      <c r="AP151" s="11"/>
      <c r="AQ151" s="11"/>
      <c r="AR151" s="11"/>
      <c r="AS151" s="11"/>
      <c r="AU151" s="11"/>
      <c r="AV151" s="11"/>
      <c r="AW151" s="11"/>
      <c r="AX151" s="183" t="s">
        <v>159</v>
      </c>
      <c r="AY151" s="175"/>
      <c r="AZ151" s="175"/>
      <c r="BA151" s="181"/>
      <c r="BB151" s="177"/>
      <c r="BC151" s="178"/>
      <c r="BD151" s="178">
        <f>+BD149-BD150</f>
        <v>0</v>
      </c>
      <c r="BE151" s="178">
        <f>+BE149-BE150</f>
        <v>0</v>
      </c>
      <c r="BF151" s="178"/>
      <c r="BG151" s="178">
        <f>+BG149-BG150</f>
        <v>0</v>
      </c>
      <c r="BH151" s="178">
        <f>+BH149-BH150</f>
        <v>0</v>
      </c>
      <c r="BI151" s="178"/>
      <c r="BJ151" s="178">
        <f aca="true" t="shared" si="305" ref="BJ151:BO151">+BJ149-BJ150</f>
        <v>0</v>
      </c>
      <c r="BK151" s="178">
        <f t="shared" si="305"/>
        <v>0</v>
      </c>
      <c r="BL151" s="178">
        <f t="shared" si="305"/>
        <v>0</v>
      </c>
      <c r="BM151" s="178">
        <f t="shared" si="305"/>
        <v>0</v>
      </c>
      <c r="BN151" s="178">
        <f t="shared" si="305"/>
        <v>0</v>
      </c>
      <c r="BO151" s="178">
        <f t="shared" si="305"/>
        <v>0</v>
      </c>
      <c r="BP151" s="178"/>
      <c r="BQ151" s="178"/>
      <c r="BR151" s="178">
        <f ca="1">+BR149-BR150</f>
        <v>0</v>
      </c>
      <c r="BS151" s="178">
        <f ca="1">+BS149-BS150</f>
        <v>0</v>
      </c>
      <c r="BT151" s="178">
        <f ca="1">+BT149-BT150</f>
        <v>0</v>
      </c>
      <c r="BU151" s="180"/>
      <c r="BV151"/>
      <c r="BW151"/>
      <c r="BX151"/>
      <c r="BY151"/>
      <c r="BZ151"/>
      <c r="CA151"/>
    </row>
    <row r="152" spans="2:79" s="2" customFormat="1" ht="4.5" customHeight="1">
      <c r="B152"/>
      <c r="C152"/>
      <c r="D152"/>
      <c r="G152" s="11"/>
      <c r="H152" s="11"/>
      <c r="I152" s="11"/>
      <c r="J152" s="11"/>
      <c r="K152" s="11"/>
      <c r="L152" s="11"/>
      <c r="M152" s="11"/>
      <c r="O152" s="11"/>
      <c r="P152" s="11"/>
      <c r="Q152" s="11"/>
      <c r="R152" s="11"/>
      <c r="S152" s="11"/>
      <c r="T152" s="11"/>
      <c r="U152" s="11"/>
      <c r="W152" s="11"/>
      <c r="X152" s="11"/>
      <c r="Y152" s="11"/>
      <c r="Z152" s="11"/>
      <c r="AA152" s="11"/>
      <c r="AB152" s="11"/>
      <c r="AC152" s="11"/>
      <c r="AE152" s="11"/>
      <c r="AF152" s="11"/>
      <c r="AG152" s="11"/>
      <c r="AH152" s="11"/>
      <c r="AI152" s="11"/>
      <c r="AJ152" s="11"/>
      <c r="AK152" s="11"/>
      <c r="AM152" s="11"/>
      <c r="AN152" s="11"/>
      <c r="AO152" s="11"/>
      <c r="AP152" s="11"/>
      <c r="AQ152" s="11"/>
      <c r="AR152" s="11"/>
      <c r="AS152" s="11"/>
      <c r="AU152" s="11"/>
      <c r="AV152" s="11"/>
      <c r="AW152" s="11"/>
      <c r="AX152" s="162"/>
      <c r="AY152" s="163"/>
      <c r="AZ152" s="163"/>
      <c r="BA152" s="163"/>
      <c r="BB152" s="164"/>
      <c r="BC152" s="165"/>
      <c r="BD152" s="165"/>
      <c r="BE152" s="165"/>
      <c r="BF152" s="165"/>
      <c r="BG152" s="165"/>
      <c r="BH152" s="165"/>
      <c r="BI152" s="165"/>
      <c r="BJ152" s="165"/>
      <c r="BK152" s="165"/>
      <c r="BL152" s="165"/>
      <c r="BM152" s="165"/>
      <c r="BN152" s="165"/>
      <c r="BO152" s="165"/>
      <c r="BP152" s="165"/>
      <c r="BQ152" s="165"/>
      <c r="BR152" s="165"/>
      <c r="BS152" s="165"/>
      <c r="BT152" s="165"/>
      <c r="BU152" s="166"/>
      <c r="BV152"/>
      <c r="BW152"/>
      <c r="BX152"/>
      <c r="BY152"/>
      <c r="BZ152"/>
      <c r="CA152"/>
    </row>
    <row r="165" spans="7:72" ht="11.25">
      <c r="G165" s="14"/>
      <c r="H165" s="14"/>
      <c r="I165" s="14"/>
      <c r="J165" s="14"/>
      <c r="K165" s="14"/>
      <c r="L165" s="14"/>
      <c r="M165" s="14"/>
      <c r="O165" s="14"/>
      <c r="P165" s="14"/>
      <c r="Q165" s="14"/>
      <c r="R165" s="14"/>
      <c r="S165" s="14"/>
      <c r="T165" s="14"/>
      <c r="U165" s="14"/>
      <c r="W165" s="14"/>
      <c r="X165" s="14"/>
      <c r="Y165" s="14"/>
      <c r="Z165" s="14"/>
      <c r="AA165" s="14"/>
      <c r="AB165" s="14"/>
      <c r="AC165" s="14"/>
      <c r="AE165" s="14"/>
      <c r="AF165" s="14"/>
      <c r="AG165" s="14"/>
      <c r="AH165" s="14"/>
      <c r="AI165" s="14"/>
      <c r="AJ165" s="14"/>
      <c r="AK165" s="14"/>
      <c r="AM165" s="14"/>
      <c r="AN165" s="14"/>
      <c r="AO165" s="14"/>
      <c r="AP165" s="14"/>
      <c r="AQ165" s="14"/>
      <c r="AR165" s="14"/>
      <c r="AS165" s="14"/>
      <c r="AU165" s="14"/>
      <c r="AV165" s="14"/>
      <c r="AW165" s="14"/>
      <c r="AX165" s="14"/>
      <c r="AY165" s="14"/>
      <c r="AZ165" s="14"/>
      <c r="BA165" s="14"/>
      <c r="BR165" s="14"/>
      <c r="BS165" s="14"/>
      <c r="BT165" s="14"/>
    </row>
    <row r="166" spans="7:72" ht="11.25">
      <c r="G166" s="13"/>
      <c r="H166" s="13"/>
      <c r="I166" s="13"/>
      <c r="J166" s="13"/>
      <c r="K166" s="13"/>
      <c r="L166" s="13"/>
      <c r="M166" s="13"/>
      <c r="O166" s="13"/>
      <c r="P166" s="13"/>
      <c r="Q166" s="13"/>
      <c r="R166" s="13"/>
      <c r="S166" s="13"/>
      <c r="T166" s="13"/>
      <c r="U166" s="13"/>
      <c r="W166" s="13"/>
      <c r="X166" s="13"/>
      <c r="Y166" s="13"/>
      <c r="Z166" s="13"/>
      <c r="AA166" s="13"/>
      <c r="AB166" s="13"/>
      <c r="AC166" s="13"/>
      <c r="AE166" s="13"/>
      <c r="AF166" s="13"/>
      <c r="AG166" s="13"/>
      <c r="AH166" s="13"/>
      <c r="AI166" s="13"/>
      <c r="AJ166" s="13"/>
      <c r="AK166" s="13"/>
      <c r="AM166" s="13"/>
      <c r="AN166" s="13"/>
      <c r="AO166" s="13"/>
      <c r="AP166" s="13"/>
      <c r="AQ166" s="13"/>
      <c r="AR166" s="13"/>
      <c r="AS166" s="13"/>
      <c r="AU166" s="13"/>
      <c r="AV166" s="13"/>
      <c r="AW166" s="13"/>
      <c r="AX166" s="13"/>
      <c r="AY166" s="13"/>
      <c r="AZ166" s="13"/>
      <c r="BA166" s="13"/>
      <c r="BR166" s="13"/>
      <c r="BS166" s="13"/>
      <c r="BT166" s="13"/>
    </row>
    <row r="167" spans="7:72" ht="11.25">
      <c r="G167" s="13"/>
      <c r="H167" s="13"/>
      <c r="I167" s="13"/>
      <c r="J167" s="13"/>
      <c r="K167" s="13"/>
      <c r="L167" s="13"/>
      <c r="M167" s="13"/>
      <c r="O167" s="13"/>
      <c r="P167" s="13"/>
      <c r="Q167" s="13"/>
      <c r="R167" s="13"/>
      <c r="S167" s="13"/>
      <c r="T167" s="13"/>
      <c r="U167" s="13"/>
      <c r="W167" s="13"/>
      <c r="X167" s="13"/>
      <c r="Y167" s="13"/>
      <c r="Z167" s="13"/>
      <c r="AA167" s="13"/>
      <c r="AB167" s="13"/>
      <c r="AC167" s="13"/>
      <c r="AE167" s="13"/>
      <c r="AF167" s="13"/>
      <c r="AG167" s="13"/>
      <c r="AH167" s="13"/>
      <c r="AI167" s="13"/>
      <c r="AJ167" s="13"/>
      <c r="AK167" s="13"/>
      <c r="AM167" s="13"/>
      <c r="AN167" s="13"/>
      <c r="AO167" s="13"/>
      <c r="AP167" s="13"/>
      <c r="AQ167" s="13"/>
      <c r="AR167" s="13"/>
      <c r="AS167" s="13"/>
      <c r="AU167" s="13"/>
      <c r="AV167" s="13"/>
      <c r="AW167" s="13"/>
      <c r="AX167" s="13"/>
      <c r="AY167" s="13"/>
      <c r="AZ167" s="13"/>
      <c r="BA167" s="13"/>
      <c r="BR167" s="13"/>
      <c r="BS167" s="13"/>
      <c r="BT167" s="13"/>
    </row>
    <row r="168" spans="7:72" ht="11.25">
      <c r="G168" s="13"/>
      <c r="H168" s="13"/>
      <c r="I168" s="13"/>
      <c r="J168" s="13"/>
      <c r="K168" s="13"/>
      <c r="L168" s="13"/>
      <c r="M168" s="13"/>
      <c r="O168" s="13"/>
      <c r="P168" s="13"/>
      <c r="Q168" s="13"/>
      <c r="R168" s="13"/>
      <c r="S168" s="13"/>
      <c r="T168" s="13"/>
      <c r="U168" s="13"/>
      <c r="W168" s="13"/>
      <c r="X168" s="13"/>
      <c r="Y168" s="13"/>
      <c r="Z168" s="13"/>
      <c r="AA168" s="13"/>
      <c r="AB168" s="13"/>
      <c r="AC168" s="13"/>
      <c r="AE168" s="13"/>
      <c r="AF168" s="13"/>
      <c r="AG168" s="13"/>
      <c r="AH168" s="13"/>
      <c r="AI168" s="13"/>
      <c r="AJ168" s="13"/>
      <c r="AK168" s="13"/>
      <c r="AM168" s="13"/>
      <c r="AN168" s="13"/>
      <c r="AO168" s="13"/>
      <c r="AP168" s="13"/>
      <c r="AQ168" s="13"/>
      <c r="AR168" s="13"/>
      <c r="AS168" s="13"/>
      <c r="AU168" s="13"/>
      <c r="AV168" s="13"/>
      <c r="AW168" s="13"/>
      <c r="AX168" s="13"/>
      <c r="AY168" s="13"/>
      <c r="AZ168" s="13"/>
      <c r="BA168" s="13"/>
      <c r="BR168" s="13"/>
      <c r="BS168" s="13"/>
      <c r="BT168" s="13"/>
    </row>
    <row r="169" spans="7:72" ht="11.25">
      <c r="G169" s="13"/>
      <c r="H169" s="13"/>
      <c r="I169" s="13"/>
      <c r="J169" s="13"/>
      <c r="K169" s="13"/>
      <c r="L169" s="13"/>
      <c r="M169" s="13"/>
      <c r="O169" s="13"/>
      <c r="P169" s="13"/>
      <c r="Q169" s="13"/>
      <c r="R169" s="13"/>
      <c r="S169" s="13"/>
      <c r="T169" s="13"/>
      <c r="U169" s="13"/>
      <c r="W169" s="13"/>
      <c r="X169" s="13"/>
      <c r="Y169" s="13"/>
      <c r="Z169" s="13"/>
      <c r="AA169" s="13"/>
      <c r="AB169" s="13"/>
      <c r="AC169" s="13"/>
      <c r="AE169" s="13"/>
      <c r="AF169" s="13"/>
      <c r="AG169" s="13"/>
      <c r="AH169" s="13"/>
      <c r="AI169" s="13"/>
      <c r="AJ169" s="13"/>
      <c r="AK169" s="13"/>
      <c r="AM169" s="13"/>
      <c r="AN169" s="13"/>
      <c r="AO169" s="13"/>
      <c r="AP169" s="13"/>
      <c r="AQ169" s="13"/>
      <c r="AR169" s="13"/>
      <c r="AS169" s="13"/>
      <c r="AU169" s="13"/>
      <c r="AV169" s="13"/>
      <c r="AW169" s="13"/>
      <c r="AX169" s="13"/>
      <c r="AY169" s="13"/>
      <c r="AZ169" s="13"/>
      <c r="BA169" s="13"/>
      <c r="BR169" s="13"/>
      <c r="BS169" s="13"/>
      <c r="BT169" s="13"/>
    </row>
  </sheetData>
  <mergeCells count="28">
    <mergeCell ref="AU13:AX13"/>
    <mergeCell ref="AY13:BA13"/>
    <mergeCell ref="AQ13:AS13"/>
    <mergeCell ref="K13:M13"/>
    <mergeCell ref="G13:J13"/>
    <mergeCell ref="O13:R13"/>
    <mergeCell ref="S13:U13"/>
    <mergeCell ref="W13:Z13"/>
    <mergeCell ref="C141:C146"/>
    <mergeCell ref="AA13:AC13"/>
    <mergeCell ref="AE13:AH13"/>
    <mergeCell ref="AI13:AK13"/>
    <mergeCell ref="AM13:AP13"/>
    <mergeCell ref="F15:M30"/>
    <mergeCell ref="AD15:AK30"/>
    <mergeCell ref="AL74:AS91"/>
    <mergeCell ref="AL112:AS135"/>
    <mergeCell ref="BR12:BT12"/>
    <mergeCell ref="BJ12:BQ12"/>
    <mergeCell ref="BC11:BT11"/>
    <mergeCell ref="F11:BA11"/>
    <mergeCell ref="BC12:BI12"/>
    <mergeCell ref="F12:M12"/>
    <mergeCell ref="N12:U12"/>
    <mergeCell ref="V12:AC12"/>
    <mergeCell ref="AD12:AK12"/>
    <mergeCell ref="AL12:AS12"/>
    <mergeCell ref="AT12:BA12"/>
  </mergeCells>
  <conditionalFormatting sqref="AT12:BA12 D51:D73">
    <cfRule type="cellIs" priority="68" dxfId="62" operator="equal">
      <formula>"St Georges"</formula>
    </cfRule>
  </conditionalFormatting>
  <conditionalFormatting sqref="AL12:AS12 D15:D30">
    <cfRule type="cellIs" priority="67" dxfId="9" operator="equal">
      <formula>"San Albano"</formula>
    </cfRule>
  </conditionalFormatting>
  <conditionalFormatting sqref="AD12:AK12 D74:D91">
    <cfRule type="cellIs" priority="66" dxfId="60" operator="equal">
      <formula>"Old Georgians"</formula>
    </cfRule>
  </conditionalFormatting>
  <conditionalFormatting sqref="V12:AC12 D31:D50">
    <cfRule type="cellIs" priority="65" dxfId="59" operator="equal">
      <formula>"Lomas"</formula>
    </cfRule>
  </conditionalFormatting>
  <conditionalFormatting sqref="N12:U12">
    <cfRule type="cellIs" priority="64" dxfId="19" operator="equal">
      <formula>"Hurlingham"</formula>
    </cfRule>
  </conditionalFormatting>
  <conditionalFormatting sqref="F12:M12">
    <cfRule type="cellIs" priority="63" dxfId="0" operator="equal">
      <formula>"Belgrano"</formula>
    </cfRule>
  </conditionalFormatting>
  <conditionalFormatting sqref="D127">
    <cfRule type="cellIs" priority="62" dxfId="1" operator="equal">
      <formula>"Belgrano"</formula>
    </cfRule>
  </conditionalFormatting>
  <conditionalFormatting sqref="D107:D127">
    <cfRule type="cellIs" priority="61" dxfId="1" operator="equal">
      <formula>"Belgrano"</formula>
    </cfRule>
  </conditionalFormatting>
  <conditionalFormatting sqref="D107:D111">
    <cfRule type="cellIs" priority="60" dxfId="52" operator="equal">
      <formula>"Hurlingham"</formula>
    </cfRule>
  </conditionalFormatting>
  <conditionalFormatting sqref="D92:D111">
    <cfRule type="cellIs" priority="59" dxfId="1" operator="equal">
      <formula>"Belgrano"</formula>
    </cfRule>
  </conditionalFormatting>
  <conditionalFormatting sqref="D92:D111">
    <cfRule type="cellIs" priority="58" dxfId="52" operator="equal">
      <formula>"Hurlingham"</formula>
    </cfRule>
  </conditionalFormatting>
  <conditionalFormatting sqref="D112">
    <cfRule type="cellIs" priority="52" dxfId="0" operator="equal">
      <formula>"Belgrano"</formula>
    </cfRule>
  </conditionalFormatting>
  <conditionalFormatting sqref="D113:D127">
    <cfRule type="cellIs" priority="51" dxfId="0" operator="equal">
      <formula>"Belgrano"</formula>
    </cfRule>
  </conditionalFormatting>
  <conditionalFormatting sqref="BD151">
    <cfRule type="cellIs" priority="49" dxfId="21" operator="equal">
      <formula>0</formula>
    </cfRule>
    <cfRule type="cellIs" priority="50" dxfId="20" operator="notEqual">
      <formula>0</formula>
    </cfRule>
  </conditionalFormatting>
  <conditionalFormatting sqref="BL151">
    <cfRule type="cellIs" priority="47" dxfId="21" operator="equal">
      <formula>0</formula>
    </cfRule>
    <cfRule type="cellIs" priority="48" dxfId="20" operator="notEqual">
      <formula>0</formula>
    </cfRule>
  </conditionalFormatting>
  <conditionalFormatting sqref="BN151">
    <cfRule type="cellIs" priority="45" dxfId="21" operator="equal">
      <formula>0</formula>
    </cfRule>
    <cfRule type="cellIs" priority="46" dxfId="20" operator="notEqual">
      <formula>0</formula>
    </cfRule>
  </conditionalFormatting>
  <conditionalFormatting sqref="BR151">
    <cfRule type="cellIs" priority="43" dxfId="21" operator="equal">
      <formula>0</formula>
    </cfRule>
    <cfRule type="cellIs" priority="44" dxfId="20" operator="notEqual">
      <formula>0</formula>
    </cfRule>
  </conditionalFormatting>
  <conditionalFormatting sqref="BS151">
    <cfRule type="cellIs" priority="41" dxfId="21" operator="equal">
      <formula>0</formula>
    </cfRule>
    <cfRule type="cellIs" priority="42" dxfId="20" operator="notEqual">
      <formula>0</formula>
    </cfRule>
  </conditionalFormatting>
  <conditionalFormatting sqref="BT151">
    <cfRule type="cellIs" priority="39" dxfId="21" operator="equal">
      <formula>0</formula>
    </cfRule>
    <cfRule type="cellIs" priority="40" dxfId="20" operator="notEqual">
      <formula>0</formula>
    </cfRule>
  </conditionalFormatting>
  <conditionalFormatting sqref="BM151">
    <cfRule type="cellIs" priority="37" dxfId="21" operator="equal">
      <formula>0</formula>
    </cfRule>
    <cfRule type="cellIs" priority="38" dxfId="20" operator="notEqual">
      <formula>0</formula>
    </cfRule>
  </conditionalFormatting>
  <conditionalFormatting sqref="BN151">
    <cfRule type="cellIs" priority="35" dxfId="21" operator="equal">
      <formula>0</formula>
    </cfRule>
    <cfRule type="cellIs" priority="36" dxfId="20" operator="notEqual">
      <formula>0</formula>
    </cfRule>
  </conditionalFormatting>
  <conditionalFormatting sqref="BO151">
    <cfRule type="cellIs" priority="33" dxfId="21" operator="equal">
      <formula>0</formula>
    </cfRule>
    <cfRule type="cellIs" priority="34" dxfId="20" operator="notEqual">
      <formula>0</formula>
    </cfRule>
  </conditionalFormatting>
  <conditionalFormatting sqref="BO151">
    <cfRule type="cellIs" priority="31" dxfId="21" operator="equal">
      <formula>0</formula>
    </cfRule>
    <cfRule type="cellIs" priority="32" dxfId="20" operator="notEqual">
      <formula>0</formula>
    </cfRule>
  </conditionalFormatting>
  <conditionalFormatting sqref="BK151">
    <cfRule type="cellIs" priority="29" dxfId="21" operator="equal">
      <formula>0</formula>
    </cfRule>
    <cfRule type="cellIs" priority="30" dxfId="20" operator="notEqual">
      <formula>0</formula>
    </cfRule>
  </conditionalFormatting>
  <conditionalFormatting sqref="BJ151">
    <cfRule type="cellIs" priority="27" dxfId="21" operator="equal">
      <formula>0</formula>
    </cfRule>
    <cfRule type="cellIs" priority="28" dxfId="20" operator="notEqual">
      <formula>0</formula>
    </cfRule>
  </conditionalFormatting>
  <conditionalFormatting sqref="BE151">
    <cfRule type="cellIs" priority="25" dxfId="21" operator="equal">
      <formula>0</formula>
    </cfRule>
    <cfRule type="cellIs" priority="26" dxfId="20" operator="notEqual">
      <formula>0</formula>
    </cfRule>
  </conditionalFormatting>
  <conditionalFormatting sqref="BG151">
    <cfRule type="cellIs" priority="23" dxfId="21" operator="equal">
      <formula>0</formula>
    </cfRule>
    <cfRule type="cellIs" priority="24" dxfId="20" operator="notEqual">
      <formula>0</formula>
    </cfRule>
  </conditionalFormatting>
  <conditionalFormatting sqref="BH151">
    <cfRule type="cellIs" priority="21" dxfId="21" operator="equal">
      <formula>0</formula>
    </cfRule>
    <cfRule type="cellIs" priority="22" dxfId="20" operator="notEqual">
      <formula>0</formula>
    </cfRule>
  </conditionalFormatting>
  <conditionalFormatting sqref="D92:D111">
    <cfRule type="cellIs" priority="20" dxfId="19" operator="equal">
      <formula>"Hurlingham"</formula>
    </cfRule>
  </conditionalFormatting>
  <conditionalFormatting sqref="D128">
    <cfRule type="cellIs" priority="19" dxfId="1" operator="equal">
      <formula>"Belgrano"</formula>
    </cfRule>
  </conditionalFormatting>
  <conditionalFormatting sqref="D128">
    <cfRule type="cellIs" priority="18" dxfId="1" operator="equal">
      <formula>"Belgrano"</formula>
    </cfRule>
  </conditionalFormatting>
  <conditionalFormatting sqref="D128">
    <cfRule type="cellIs" priority="17" dxfId="0" operator="equal">
      <formula>"Belgrano"</formula>
    </cfRule>
  </conditionalFormatting>
  <conditionalFormatting sqref="D129">
    <cfRule type="cellIs" priority="16" dxfId="1" operator="equal">
      <formula>"Belgrano"</formula>
    </cfRule>
  </conditionalFormatting>
  <conditionalFormatting sqref="D129">
    <cfRule type="cellIs" priority="15" dxfId="1" operator="equal">
      <formula>"Belgrano"</formula>
    </cfRule>
  </conditionalFormatting>
  <conditionalFormatting sqref="D129">
    <cfRule type="cellIs" priority="14" dxfId="0" operator="equal">
      <formula>"Belgrano"</formula>
    </cfRule>
  </conditionalFormatting>
  <conditionalFormatting sqref="D130">
    <cfRule type="cellIs" priority="13" dxfId="1" operator="equal">
      <formula>"Belgrano"</formula>
    </cfRule>
  </conditionalFormatting>
  <conditionalFormatting sqref="D130">
    <cfRule type="cellIs" priority="12" dxfId="1" operator="equal">
      <formula>"Belgrano"</formula>
    </cfRule>
  </conditionalFormatting>
  <conditionalFormatting sqref="D130">
    <cfRule type="cellIs" priority="11" dxfId="0" operator="equal">
      <formula>"Belgrano"</formula>
    </cfRule>
  </conditionalFormatting>
  <conditionalFormatting sqref="D31">
    <cfRule type="cellIs" priority="10" dxfId="9" operator="equal">
      <formula>"San Albano"</formula>
    </cfRule>
  </conditionalFormatting>
  <conditionalFormatting sqref="D131">
    <cfRule type="cellIs" priority="9" dxfId="1" operator="equal">
      <formula>"Belgrano"</formula>
    </cfRule>
  </conditionalFormatting>
  <conditionalFormatting sqref="D131">
    <cfRule type="cellIs" priority="8" dxfId="1" operator="equal">
      <formula>"Belgrano"</formula>
    </cfRule>
  </conditionalFormatting>
  <conditionalFormatting sqref="D131">
    <cfRule type="cellIs" priority="7" dxfId="0" operator="equal">
      <formula>"Belgrano"</formula>
    </cfRule>
  </conditionalFormatting>
  <conditionalFormatting sqref="D131:D134">
    <cfRule type="cellIs" priority="6" dxfId="1" operator="equal">
      <formula>"Belgrano"</formula>
    </cfRule>
  </conditionalFormatting>
  <conditionalFormatting sqref="D131:D134">
    <cfRule type="cellIs" priority="5" dxfId="1" operator="equal">
      <formula>"Belgrano"</formula>
    </cfRule>
  </conditionalFormatting>
  <conditionalFormatting sqref="D131:D134">
    <cfRule type="cellIs" priority="4" dxfId="0" operator="equal">
      <formula>"Belgrano"</formula>
    </cfRule>
  </conditionalFormatting>
  <conditionalFormatting sqref="D135">
    <cfRule type="cellIs" priority="3" dxfId="1" operator="equal">
      <formula>"Belgrano"</formula>
    </cfRule>
  </conditionalFormatting>
  <conditionalFormatting sqref="D135">
    <cfRule type="cellIs" priority="2" dxfId="1" operator="equal">
      <formula>"Belgrano"</formula>
    </cfRule>
  </conditionalFormatting>
  <conditionalFormatting sqref="D135">
    <cfRule type="cellIs" priority="1" dxfId="0" operator="equal">
      <formula>"Belgrano"</formula>
    </cfRule>
  </conditionalFormatting>
  <printOptions/>
  <pageMargins left="0.7" right="0.7" top="0.75" bottom="0.75" header="0.3" footer="0.3"/>
  <pageSetup horizontalDpi="600" verticalDpi="600" orientation="portrait" paperSize="9" r:id="rId4"/>
  <ignoredErrors>
    <ignoredError sqref="BP141:BP146" 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4:AE33"/>
  <sheetViews>
    <sheetView showGridLines="0" workbookViewId="0" topLeftCell="A1"/>
  </sheetViews>
  <sheetFormatPr defaultColWidth="9.33203125" defaultRowHeight="11.25"/>
  <cols>
    <col min="1" max="1" width="1.3359375" style="0" customWidth="1"/>
    <col min="2" max="2" width="4.5" style="2" customWidth="1"/>
    <col min="3" max="4" width="13.83203125" style="0" customWidth="1"/>
    <col min="5" max="5" width="10.83203125" style="2" customWidth="1"/>
    <col min="6" max="6" width="26.66015625" style="2" customWidth="1"/>
    <col min="7" max="8" width="14.33203125" style="2" customWidth="1"/>
    <col min="9" max="10" width="5.83203125" style="203" bestFit="1" customWidth="1"/>
    <col min="11" max="11" width="6.66015625" style="2" bestFit="1" customWidth="1"/>
    <col min="12" max="12" width="14.33203125" style="2" customWidth="1"/>
    <col min="13" max="14" width="5.83203125" style="203" bestFit="1" customWidth="1"/>
    <col min="15" max="15" width="6.66015625" style="2" bestFit="1" customWidth="1"/>
    <col min="16" max="17" width="14.33203125" style="26" customWidth="1"/>
    <col min="18" max="18" width="11.66015625" style="2" customWidth="1"/>
    <col min="19" max="22" width="7.33203125" style="2" customWidth="1"/>
    <col min="23" max="25" width="16" style="2" customWidth="1"/>
    <col min="26" max="26" width="28.66015625" style="2" bestFit="1" customWidth="1"/>
    <col min="27" max="27" width="37.33203125" style="0" customWidth="1"/>
    <col min="30" max="30" width="7" style="0" bestFit="1" customWidth="1"/>
    <col min="31" max="31" width="12.83203125" style="0" bestFit="1" customWidth="1"/>
  </cols>
  <sheetData>
    <row r="2" ht="11.25"/>
    <row r="3" ht="90.75" customHeight="1"/>
    <row r="4" spans="2:27" ht="16.5" customHeight="1">
      <c r="B4" s="188" t="s">
        <v>7</v>
      </c>
      <c r="C4" s="186" t="s">
        <v>173</v>
      </c>
      <c r="D4" s="187" t="s">
        <v>174</v>
      </c>
      <c r="E4" s="188" t="s">
        <v>104</v>
      </c>
      <c r="F4" s="192" t="s">
        <v>175</v>
      </c>
      <c r="G4" s="205" t="s">
        <v>178</v>
      </c>
      <c r="H4" s="351" t="s">
        <v>184</v>
      </c>
      <c r="I4" s="347"/>
      <c r="J4" s="347"/>
      <c r="K4" s="347"/>
      <c r="L4" s="347"/>
      <c r="M4" s="347"/>
      <c r="N4" s="347"/>
      <c r="O4" s="347"/>
      <c r="P4" s="349" t="s">
        <v>215</v>
      </c>
      <c r="Q4" s="348"/>
      <c r="R4" s="352" t="s">
        <v>176</v>
      </c>
      <c r="S4" s="349" t="s">
        <v>124</v>
      </c>
      <c r="T4" s="347"/>
      <c r="U4" s="347"/>
      <c r="V4" s="350"/>
      <c r="W4" s="347" t="s">
        <v>181</v>
      </c>
      <c r="X4" s="348"/>
      <c r="Y4" s="349" t="s">
        <v>182</v>
      </c>
      <c r="Z4" s="350"/>
      <c r="AA4" s="194" t="s">
        <v>86</v>
      </c>
    </row>
    <row r="5" spans="2:27" ht="15" customHeight="1">
      <c r="B5" s="210"/>
      <c r="C5" s="208"/>
      <c r="D5" s="209"/>
      <c r="E5" s="210"/>
      <c r="F5" s="211"/>
      <c r="G5" s="212"/>
      <c r="H5" s="351" t="s">
        <v>185</v>
      </c>
      <c r="I5" s="347"/>
      <c r="J5" s="347"/>
      <c r="K5" s="348"/>
      <c r="L5" s="349" t="s">
        <v>186</v>
      </c>
      <c r="M5" s="347"/>
      <c r="N5" s="347"/>
      <c r="O5" s="350"/>
      <c r="P5" s="213" t="s">
        <v>216</v>
      </c>
      <c r="Q5" s="213" t="s">
        <v>217</v>
      </c>
      <c r="R5" s="353"/>
      <c r="S5" s="188" t="s">
        <v>205</v>
      </c>
      <c r="T5" s="192" t="s">
        <v>203</v>
      </c>
      <c r="U5" s="354" t="s">
        <v>218</v>
      </c>
      <c r="V5" s="356" t="s">
        <v>219</v>
      </c>
      <c r="W5" s="193" t="s">
        <v>173</v>
      </c>
      <c r="X5" s="188" t="s">
        <v>180</v>
      </c>
      <c r="Y5" s="188" t="s">
        <v>173</v>
      </c>
      <c r="Z5" s="205" t="s">
        <v>180</v>
      </c>
      <c r="AA5" s="194"/>
    </row>
    <row r="6" spans="2:27" ht="21.75" customHeight="1">
      <c r="B6" s="199"/>
      <c r="C6" s="189"/>
      <c r="D6" s="190"/>
      <c r="E6" s="191"/>
      <c r="F6" s="199"/>
      <c r="G6" s="206"/>
      <c r="H6" s="251" t="s">
        <v>199</v>
      </c>
      <c r="I6" s="28" t="s">
        <v>92</v>
      </c>
      <c r="J6" s="28" t="s">
        <v>200</v>
      </c>
      <c r="K6" s="29" t="s">
        <v>90</v>
      </c>
      <c r="L6" s="251" t="s">
        <v>199</v>
      </c>
      <c r="M6" s="28" t="s">
        <v>92</v>
      </c>
      <c r="N6" s="28" t="s">
        <v>200</v>
      </c>
      <c r="O6" s="201" t="s">
        <v>90</v>
      </c>
      <c r="P6" s="214"/>
      <c r="Q6" s="249"/>
      <c r="R6" s="191"/>
      <c r="S6" s="191"/>
      <c r="T6" s="199"/>
      <c r="U6" s="355"/>
      <c r="V6" s="357"/>
      <c r="W6" s="207"/>
      <c r="X6" s="191"/>
      <c r="Y6" s="191"/>
      <c r="Z6" s="206"/>
      <c r="AA6" s="194"/>
    </row>
    <row r="7" spans="2:27" ht="11.25">
      <c r="B7" s="7">
        <v>1</v>
      </c>
      <c r="C7" s="6" t="s">
        <v>3</v>
      </c>
      <c r="D7" s="6" t="s">
        <v>6</v>
      </c>
      <c r="E7" s="184">
        <v>40845</v>
      </c>
      <c r="F7" s="200" t="s">
        <v>188</v>
      </c>
      <c r="G7" s="198" t="s">
        <v>3</v>
      </c>
      <c r="H7" s="202" t="s">
        <v>6</v>
      </c>
      <c r="I7" s="7">
        <v>110</v>
      </c>
      <c r="J7" s="7">
        <v>7</v>
      </c>
      <c r="K7" s="7">
        <v>20</v>
      </c>
      <c r="L7" s="185" t="s">
        <v>3</v>
      </c>
      <c r="M7" s="7">
        <v>111</v>
      </c>
      <c r="N7" s="7">
        <v>2</v>
      </c>
      <c r="O7" s="204">
        <v>16.4</v>
      </c>
      <c r="P7" s="195" t="s">
        <v>3</v>
      </c>
      <c r="Q7" s="16" t="s">
        <v>6</v>
      </c>
      <c r="R7" s="185" t="s">
        <v>177</v>
      </c>
      <c r="S7" s="74">
        <v>4</v>
      </c>
      <c r="T7" s="215">
        <v>0</v>
      </c>
      <c r="U7" s="74">
        <v>1</v>
      </c>
      <c r="V7" s="196">
        <v>0</v>
      </c>
      <c r="W7" s="195" t="s">
        <v>18</v>
      </c>
      <c r="X7" s="185" t="s">
        <v>179</v>
      </c>
      <c r="Y7" s="185" t="s">
        <v>12</v>
      </c>
      <c r="Z7" s="198" t="s">
        <v>10</v>
      </c>
      <c r="AA7" s="197"/>
    </row>
    <row r="8" spans="2:27" ht="11.25">
      <c r="B8" s="7">
        <v>2</v>
      </c>
      <c r="C8" s="6" t="s">
        <v>4</v>
      </c>
      <c r="D8" s="6" t="s">
        <v>6</v>
      </c>
      <c r="E8" s="184">
        <v>40852</v>
      </c>
      <c r="F8" s="200" t="s">
        <v>192</v>
      </c>
      <c r="G8" s="198" t="s">
        <v>4</v>
      </c>
      <c r="H8" s="202" t="s">
        <v>4</v>
      </c>
      <c r="I8" s="7">
        <v>64</v>
      </c>
      <c r="J8" s="7">
        <v>6</v>
      </c>
      <c r="K8" s="7">
        <v>20</v>
      </c>
      <c r="L8" s="6" t="s">
        <v>206</v>
      </c>
      <c r="M8" s="7">
        <v>65</v>
      </c>
      <c r="N8" s="7">
        <v>2</v>
      </c>
      <c r="O8" s="204">
        <v>10.2</v>
      </c>
      <c r="P8" s="250" t="s">
        <v>6</v>
      </c>
      <c r="Q8" s="16" t="s">
        <v>4</v>
      </c>
      <c r="R8" s="185" t="s">
        <v>177</v>
      </c>
      <c r="S8" s="74">
        <v>4</v>
      </c>
      <c r="T8" s="215">
        <v>0</v>
      </c>
      <c r="U8" s="74">
        <v>1</v>
      </c>
      <c r="V8" s="196">
        <v>0</v>
      </c>
      <c r="W8" s="195" t="s">
        <v>25</v>
      </c>
      <c r="X8" s="185" t="s">
        <v>179</v>
      </c>
      <c r="Y8" s="185" t="s">
        <v>25</v>
      </c>
      <c r="Z8" s="198" t="s">
        <v>183</v>
      </c>
      <c r="AA8" s="197"/>
    </row>
    <row r="9" spans="2:27" ht="11.25">
      <c r="B9" s="7">
        <v>3</v>
      </c>
      <c r="C9" s="6" t="s">
        <v>5</v>
      </c>
      <c r="D9" s="6" t="s">
        <v>1</v>
      </c>
      <c r="E9" s="184">
        <v>40852</v>
      </c>
      <c r="F9" s="200" t="s">
        <v>192</v>
      </c>
      <c r="G9" s="198" t="s">
        <v>5</v>
      </c>
      <c r="H9" s="202" t="s">
        <v>5</v>
      </c>
      <c r="I9" s="74">
        <v>38</v>
      </c>
      <c r="J9" s="74">
        <v>8</v>
      </c>
      <c r="K9" s="74">
        <v>12</v>
      </c>
      <c r="L9" s="185" t="s">
        <v>1</v>
      </c>
      <c r="M9" s="74">
        <v>45</v>
      </c>
      <c r="N9" s="74">
        <v>2</v>
      </c>
      <c r="O9" s="196">
        <v>6.4</v>
      </c>
      <c r="P9" s="195" t="s">
        <v>1</v>
      </c>
      <c r="Q9" s="6" t="s">
        <v>5</v>
      </c>
      <c r="R9" s="185" t="s">
        <v>177</v>
      </c>
      <c r="S9" s="74">
        <v>4</v>
      </c>
      <c r="T9" s="215">
        <v>0</v>
      </c>
      <c r="U9" s="74">
        <v>1</v>
      </c>
      <c r="V9" s="196">
        <v>0</v>
      </c>
      <c r="W9" s="195" t="s">
        <v>245</v>
      </c>
      <c r="X9" s="185" t="s">
        <v>54</v>
      </c>
      <c r="Y9" s="185" t="s">
        <v>68</v>
      </c>
      <c r="Z9" s="198" t="s">
        <v>54</v>
      </c>
      <c r="AA9" s="197" t="s">
        <v>187</v>
      </c>
    </row>
    <row r="10" spans="2:27" ht="11.25">
      <c r="B10" s="7">
        <v>4</v>
      </c>
      <c r="C10" s="6" t="s">
        <v>4</v>
      </c>
      <c r="D10" s="6" t="s">
        <v>3</v>
      </c>
      <c r="E10" s="184">
        <v>40859</v>
      </c>
      <c r="F10" s="200" t="s">
        <v>188</v>
      </c>
      <c r="G10" s="198" t="s">
        <v>3</v>
      </c>
      <c r="H10" s="202" t="s">
        <v>3</v>
      </c>
      <c r="I10" s="74">
        <v>183</v>
      </c>
      <c r="J10" s="74">
        <v>8</v>
      </c>
      <c r="K10" s="74">
        <v>20</v>
      </c>
      <c r="L10" s="185" t="s">
        <v>4</v>
      </c>
      <c r="M10" s="74">
        <v>114</v>
      </c>
      <c r="N10" s="74">
        <v>8</v>
      </c>
      <c r="O10" s="196">
        <v>20</v>
      </c>
      <c r="P10" s="195" t="s">
        <v>3</v>
      </c>
      <c r="Q10" s="6" t="s">
        <v>4</v>
      </c>
      <c r="R10" s="185" t="s">
        <v>189</v>
      </c>
      <c r="S10" s="74">
        <v>4</v>
      </c>
      <c r="T10" s="215">
        <v>0</v>
      </c>
      <c r="U10" s="74">
        <v>1</v>
      </c>
      <c r="V10" s="196">
        <v>0</v>
      </c>
      <c r="W10" s="195" t="s">
        <v>45</v>
      </c>
      <c r="X10" s="185" t="s">
        <v>17</v>
      </c>
      <c r="Y10" s="185" t="s">
        <v>25</v>
      </c>
      <c r="Z10" s="198" t="s">
        <v>107</v>
      </c>
      <c r="AA10" s="197"/>
    </row>
    <row r="11" spans="2:27" ht="11.25">
      <c r="B11" s="7">
        <v>5</v>
      </c>
      <c r="C11" s="6" t="s">
        <v>6</v>
      </c>
      <c r="D11" s="6" t="s">
        <v>1</v>
      </c>
      <c r="E11" s="184">
        <v>40859</v>
      </c>
      <c r="F11" s="200" t="s">
        <v>188</v>
      </c>
      <c r="G11" s="198" t="s">
        <v>6</v>
      </c>
      <c r="H11" s="202" t="s">
        <v>6</v>
      </c>
      <c r="I11" s="74">
        <v>99</v>
      </c>
      <c r="J11" s="74">
        <v>9</v>
      </c>
      <c r="K11" s="74">
        <v>20</v>
      </c>
      <c r="L11" s="185" t="s">
        <v>1</v>
      </c>
      <c r="M11" s="74">
        <v>100</v>
      </c>
      <c r="N11" s="74">
        <v>5</v>
      </c>
      <c r="O11" s="196">
        <v>19</v>
      </c>
      <c r="P11" s="195" t="s">
        <v>1</v>
      </c>
      <c r="Q11" s="6" t="s">
        <v>6</v>
      </c>
      <c r="R11" s="185" t="s">
        <v>190</v>
      </c>
      <c r="S11" s="74">
        <v>4</v>
      </c>
      <c r="T11" s="215">
        <v>0</v>
      </c>
      <c r="U11" s="74">
        <v>0</v>
      </c>
      <c r="V11" s="196">
        <v>0</v>
      </c>
      <c r="W11" s="195" t="s">
        <v>179</v>
      </c>
      <c r="X11" s="185" t="s">
        <v>54</v>
      </c>
      <c r="Y11" s="185" t="s">
        <v>191</v>
      </c>
      <c r="Z11" s="198" t="s">
        <v>55</v>
      </c>
      <c r="AA11" s="197"/>
    </row>
    <row r="12" spans="2:27" ht="11.25">
      <c r="B12" s="7">
        <v>6</v>
      </c>
      <c r="C12" s="6" t="s">
        <v>2</v>
      </c>
      <c r="D12" s="6" t="s">
        <v>5</v>
      </c>
      <c r="E12" s="184">
        <v>40860</v>
      </c>
      <c r="F12" s="200" t="s">
        <v>192</v>
      </c>
      <c r="G12" s="198" t="s">
        <v>2</v>
      </c>
      <c r="H12" s="202" t="s">
        <v>5</v>
      </c>
      <c r="I12" s="74">
        <v>141</v>
      </c>
      <c r="J12" s="74">
        <v>7</v>
      </c>
      <c r="K12" s="74">
        <v>20</v>
      </c>
      <c r="L12" s="185" t="s">
        <v>2</v>
      </c>
      <c r="M12" s="74">
        <v>99</v>
      </c>
      <c r="N12" s="74">
        <v>10</v>
      </c>
      <c r="O12" s="196">
        <v>18.5</v>
      </c>
      <c r="P12" s="195" t="s">
        <v>5</v>
      </c>
      <c r="Q12" s="6" t="s">
        <v>2</v>
      </c>
      <c r="R12" s="185" t="s">
        <v>193</v>
      </c>
      <c r="S12" s="74">
        <v>4</v>
      </c>
      <c r="T12" s="215">
        <v>0</v>
      </c>
      <c r="U12" s="74">
        <v>0</v>
      </c>
      <c r="V12" s="196">
        <v>0</v>
      </c>
      <c r="W12" s="195" t="s">
        <v>67</v>
      </c>
      <c r="X12" s="185" t="s">
        <v>245</v>
      </c>
      <c r="Y12" s="185" t="s">
        <v>66</v>
      </c>
      <c r="Z12" s="198" t="s">
        <v>68</v>
      </c>
      <c r="AA12" s="197"/>
    </row>
    <row r="13" spans="2:27" ht="11.25">
      <c r="B13" s="7">
        <v>7</v>
      </c>
      <c r="C13" s="6" t="s">
        <v>4</v>
      </c>
      <c r="D13" s="6" t="s">
        <v>1</v>
      </c>
      <c r="E13" s="184">
        <v>40866</v>
      </c>
      <c r="F13" s="200" t="s">
        <v>194</v>
      </c>
      <c r="G13" s="198" t="s">
        <v>4</v>
      </c>
      <c r="H13" s="202" t="s">
        <v>4</v>
      </c>
      <c r="I13" s="74">
        <v>104</v>
      </c>
      <c r="J13" s="74">
        <v>6</v>
      </c>
      <c r="K13" s="74">
        <v>20</v>
      </c>
      <c r="L13" s="185" t="s">
        <v>1</v>
      </c>
      <c r="M13" s="74">
        <v>105</v>
      </c>
      <c r="N13" s="74">
        <v>1</v>
      </c>
      <c r="O13" s="196">
        <v>9.5</v>
      </c>
      <c r="P13" s="195" t="s">
        <v>1</v>
      </c>
      <c r="Q13" s="6" t="s">
        <v>4</v>
      </c>
      <c r="R13" s="185" t="s">
        <v>195</v>
      </c>
      <c r="S13" s="74">
        <v>4</v>
      </c>
      <c r="T13" s="215">
        <v>0</v>
      </c>
      <c r="U13" s="74">
        <v>1</v>
      </c>
      <c r="V13" s="196">
        <v>0</v>
      </c>
      <c r="W13" s="195" t="s">
        <v>45</v>
      </c>
      <c r="X13" s="185" t="s">
        <v>54</v>
      </c>
      <c r="Y13" s="185" t="s">
        <v>196</v>
      </c>
      <c r="Z13" s="198" t="s">
        <v>54</v>
      </c>
      <c r="AA13" s="197" t="s">
        <v>197</v>
      </c>
    </row>
    <row r="14" spans="2:27" ht="11.25">
      <c r="B14" s="7">
        <v>8</v>
      </c>
      <c r="C14" s="6" t="s">
        <v>1</v>
      </c>
      <c r="D14" s="6" t="s">
        <v>3</v>
      </c>
      <c r="E14" s="184">
        <v>40873</v>
      </c>
      <c r="F14" s="200" t="s">
        <v>208</v>
      </c>
      <c r="G14" s="198" t="s">
        <v>1</v>
      </c>
      <c r="H14" s="202" t="s">
        <v>1</v>
      </c>
      <c r="I14" s="74">
        <v>76</v>
      </c>
      <c r="J14" s="74">
        <v>8</v>
      </c>
      <c r="K14" s="74">
        <v>17.5</v>
      </c>
      <c r="L14" s="185" t="s">
        <v>3</v>
      </c>
      <c r="M14" s="74">
        <v>79</v>
      </c>
      <c r="N14" s="74">
        <v>1</v>
      </c>
      <c r="O14" s="196">
        <v>13.1</v>
      </c>
      <c r="P14" s="195" t="s">
        <v>3</v>
      </c>
      <c r="Q14" s="6" t="s">
        <v>1</v>
      </c>
      <c r="R14" s="185" t="s">
        <v>195</v>
      </c>
      <c r="S14" s="74">
        <v>4</v>
      </c>
      <c r="T14" s="215">
        <v>0</v>
      </c>
      <c r="U14" s="74">
        <v>1</v>
      </c>
      <c r="V14" s="196">
        <v>0</v>
      </c>
      <c r="W14" s="195" t="s">
        <v>54</v>
      </c>
      <c r="X14" s="185" t="s">
        <v>17</v>
      </c>
      <c r="Y14" s="185" t="s">
        <v>54</v>
      </c>
      <c r="Z14" s="198" t="s">
        <v>107</v>
      </c>
      <c r="AA14" s="197" t="s">
        <v>197</v>
      </c>
    </row>
    <row r="15" spans="2:27" ht="11.25">
      <c r="B15" s="7">
        <v>9</v>
      </c>
      <c r="C15" s="6" t="s">
        <v>4</v>
      </c>
      <c r="D15" s="6" t="s">
        <v>2</v>
      </c>
      <c r="E15" s="184">
        <v>40873</v>
      </c>
      <c r="F15" s="200" t="s">
        <v>192</v>
      </c>
      <c r="G15" s="198" t="s">
        <v>4</v>
      </c>
      <c r="H15" s="202" t="s">
        <v>2</v>
      </c>
      <c r="I15" s="74">
        <v>135</v>
      </c>
      <c r="J15" s="74">
        <v>7</v>
      </c>
      <c r="K15" s="74">
        <v>20</v>
      </c>
      <c r="L15" s="185" t="s">
        <v>4</v>
      </c>
      <c r="M15" s="74">
        <v>134</v>
      </c>
      <c r="N15" s="74">
        <v>5</v>
      </c>
      <c r="O15" s="196">
        <v>20</v>
      </c>
      <c r="P15" s="195" t="s">
        <v>2</v>
      </c>
      <c r="Q15" s="6" t="s">
        <v>4</v>
      </c>
      <c r="R15" s="185" t="s">
        <v>198</v>
      </c>
      <c r="S15" s="74">
        <v>4</v>
      </c>
      <c r="T15" s="215">
        <v>0</v>
      </c>
      <c r="U15" s="74">
        <v>0</v>
      </c>
      <c r="V15" s="196">
        <v>1</v>
      </c>
      <c r="W15" s="195" t="s">
        <v>67</v>
      </c>
      <c r="X15" s="185" t="s">
        <v>45</v>
      </c>
      <c r="Y15" s="185" t="s">
        <v>66</v>
      </c>
      <c r="Z15" s="198" t="s">
        <v>51</v>
      </c>
      <c r="AA15" s="197"/>
    </row>
    <row r="16" spans="2:27" s="23" customFormat="1" ht="11.25">
      <c r="B16" s="268">
        <v>10</v>
      </c>
      <c r="C16" s="5" t="s">
        <v>4</v>
      </c>
      <c r="D16" s="5" t="s">
        <v>5</v>
      </c>
      <c r="E16" s="269">
        <v>40880</v>
      </c>
      <c r="F16" s="270" t="s">
        <v>207</v>
      </c>
      <c r="G16" s="271" t="s">
        <v>4</v>
      </c>
      <c r="H16" s="272" t="s">
        <v>5</v>
      </c>
      <c r="I16" s="84">
        <v>78</v>
      </c>
      <c r="J16" s="84">
        <v>7</v>
      </c>
      <c r="K16" s="84">
        <v>16.4</v>
      </c>
      <c r="L16" s="273" t="s">
        <v>4</v>
      </c>
      <c r="M16" s="84">
        <v>81</v>
      </c>
      <c r="N16" s="84">
        <v>7</v>
      </c>
      <c r="O16" s="87">
        <v>12.2</v>
      </c>
      <c r="P16" s="274" t="s">
        <v>4</v>
      </c>
      <c r="Q16" s="274" t="s">
        <v>5</v>
      </c>
      <c r="R16" s="273" t="s">
        <v>241</v>
      </c>
      <c r="S16" s="84">
        <v>4</v>
      </c>
      <c r="T16" s="275">
        <v>0</v>
      </c>
      <c r="U16" s="84">
        <v>0</v>
      </c>
      <c r="V16" s="87">
        <v>1</v>
      </c>
      <c r="W16" s="276" t="s">
        <v>45</v>
      </c>
      <c r="X16" s="277" t="s">
        <v>245</v>
      </c>
      <c r="Y16" s="277" t="s">
        <v>51</v>
      </c>
      <c r="Z16" s="278" t="s">
        <v>68</v>
      </c>
      <c r="AA16" s="279" t="s">
        <v>246</v>
      </c>
    </row>
    <row r="17" spans="2:27" ht="11.25">
      <c r="B17" s="7">
        <v>11</v>
      </c>
      <c r="C17" s="6" t="s">
        <v>2</v>
      </c>
      <c r="D17" s="6" t="s">
        <v>3</v>
      </c>
      <c r="E17" s="184">
        <v>40880</v>
      </c>
      <c r="F17" s="200" t="s">
        <v>208</v>
      </c>
      <c r="G17" s="198" t="s">
        <v>2</v>
      </c>
      <c r="H17" s="202" t="s">
        <v>2</v>
      </c>
      <c r="I17" s="74">
        <v>155</v>
      </c>
      <c r="J17" s="74">
        <v>4</v>
      </c>
      <c r="K17" s="74">
        <v>20</v>
      </c>
      <c r="L17" s="185" t="s">
        <v>3</v>
      </c>
      <c r="M17" s="74">
        <v>142</v>
      </c>
      <c r="N17" s="74">
        <v>6</v>
      </c>
      <c r="O17" s="196">
        <v>20</v>
      </c>
      <c r="P17" s="195" t="s">
        <v>2</v>
      </c>
      <c r="Q17" s="195" t="s">
        <v>3</v>
      </c>
      <c r="R17" s="185" t="s">
        <v>222</v>
      </c>
      <c r="S17" s="74">
        <v>4</v>
      </c>
      <c r="T17" s="215">
        <v>0</v>
      </c>
      <c r="U17" s="74">
        <v>0</v>
      </c>
      <c r="V17" s="196">
        <v>1</v>
      </c>
      <c r="W17" s="195" t="s">
        <v>64</v>
      </c>
      <c r="X17" s="185" t="s">
        <v>17</v>
      </c>
      <c r="Y17" s="185" t="s">
        <v>110</v>
      </c>
      <c r="Z17" s="198" t="s">
        <v>44</v>
      </c>
      <c r="AA17" s="197" t="s">
        <v>210</v>
      </c>
    </row>
    <row r="18" spans="2:31" ht="11.25">
      <c r="B18" s="7">
        <v>12</v>
      </c>
      <c r="C18" s="6" t="s">
        <v>5</v>
      </c>
      <c r="D18" s="6" t="s">
        <v>6</v>
      </c>
      <c r="E18" s="184">
        <v>40866</v>
      </c>
      <c r="F18" s="200"/>
      <c r="G18" s="198"/>
      <c r="H18" s="202"/>
      <c r="I18" s="74"/>
      <c r="J18" s="74"/>
      <c r="K18" s="74"/>
      <c r="L18" s="185"/>
      <c r="M18" s="74"/>
      <c r="N18" s="74"/>
      <c r="O18" s="196"/>
      <c r="P18" s="195" t="s">
        <v>6</v>
      </c>
      <c r="Q18" s="195" t="s">
        <v>5</v>
      </c>
      <c r="R18" s="185"/>
      <c r="S18" s="74">
        <v>4</v>
      </c>
      <c r="T18" s="215">
        <v>0</v>
      </c>
      <c r="U18" s="74"/>
      <c r="V18" s="196"/>
      <c r="W18" s="195"/>
      <c r="X18" s="185"/>
      <c r="Y18" s="185"/>
      <c r="Z18" s="198"/>
      <c r="AA18" s="248" t="s">
        <v>270</v>
      </c>
      <c r="AD18" s="26"/>
      <c r="AE18" s="26"/>
    </row>
    <row r="19" spans="2:27" ht="11.25">
      <c r="B19" s="7">
        <v>13</v>
      </c>
      <c r="C19" s="6" t="s">
        <v>2</v>
      </c>
      <c r="D19" s="6" t="s">
        <v>6</v>
      </c>
      <c r="E19" s="184">
        <v>40881</v>
      </c>
      <c r="F19" s="200" t="s">
        <v>209</v>
      </c>
      <c r="G19" s="198"/>
      <c r="H19" s="202"/>
      <c r="I19" s="74"/>
      <c r="J19" s="74"/>
      <c r="K19" s="74"/>
      <c r="L19" s="185"/>
      <c r="M19" s="74"/>
      <c r="N19" s="74"/>
      <c r="O19" s="196"/>
      <c r="P19" s="195"/>
      <c r="Q19" s="195"/>
      <c r="R19" s="185"/>
      <c r="S19" s="74"/>
      <c r="T19" s="215"/>
      <c r="U19" s="74"/>
      <c r="V19" s="196"/>
      <c r="W19" s="195"/>
      <c r="X19" s="185"/>
      <c r="Y19" s="185"/>
      <c r="Z19" s="198"/>
      <c r="AA19" s="197" t="s">
        <v>233</v>
      </c>
    </row>
    <row r="20" spans="2:27" ht="11.25">
      <c r="B20" s="7">
        <v>14</v>
      </c>
      <c r="C20" s="6" t="s">
        <v>3</v>
      </c>
      <c r="D20" s="6" t="s">
        <v>5</v>
      </c>
      <c r="E20" s="184">
        <v>40894</v>
      </c>
      <c r="F20" s="200" t="s">
        <v>188</v>
      </c>
      <c r="G20" s="198" t="s">
        <v>3</v>
      </c>
      <c r="H20" s="202" t="s">
        <v>5</v>
      </c>
      <c r="I20" s="74">
        <v>90</v>
      </c>
      <c r="J20" s="74">
        <v>7</v>
      </c>
      <c r="K20" s="74">
        <v>20</v>
      </c>
      <c r="L20" s="185" t="s">
        <v>3</v>
      </c>
      <c r="M20" s="74">
        <v>94</v>
      </c>
      <c r="N20" s="74">
        <v>0</v>
      </c>
      <c r="O20" s="196">
        <v>14</v>
      </c>
      <c r="P20" s="195" t="s">
        <v>3</v>
      </c>
      <c r="Q20" s="195" t="s">
        <v>5</v>
      </c>
      <c r="R20" s="185" t="s">
        <v>249</v>
      </c>
      <c r="S20" s="74">
        <v>4</v>
      </c>
      <c r="T20" s="215">
        <v>0</v>
      </c>
      <c r="U20" s="74">
        <v>1</v>
      </c>
      <c r="V20" s="196">
        <v>0</v>
      </c>
      <c r="W20" s="195" t="s">
        <v>18</v>
      </c>
      <c r="X20" s="185" t="s">
        <v>245</v>
      </c>
      <c r="Y20" s="185" t="s">
        <v>18</v>
      </c>
      <c r="Z20" s="198" t="s">
        <v>250</v>
      </c>
      <c r="AA20" s="197" t="s">
        <v>187</v>
      </c>
    </row>
    <row r="21" spans="2:31" ht="11.25">
      <c r="B21" s="7">
        <v>15</v>
      </c>
      <c r="C21" s="6" t="s">
        <v>2</v>
      </c>
      <c r="D21" s="6" t="s">
        <v>1</v>
      </c>
      <c r="E21" s="184">
        <v>40895</v>
      </c>
      <c r="F21" s="200" t="s">
        <v>211</v>
      </c>
      <c r="G21" s="198" t="s">
        <v>2</v>
      </c>
      <c r="H21" s="202" t="s">
        <v>1</v>
      </c>
      <c r="I21" s="74">
        <v>151</v>
      </c>
      <c r="J21" s="74">
        <v>4</v>
      </c>
      <c r="K21" s="74">
        <v>20</v>
      </c>
      <c r="L21" s="185" t="s">
        <v>2</v>
      </c>
      <c r="M21" s="74">
        <v>120</v>
      </c>
      <c r="N21" s="74">
        <v>6</v>
      </c>
      <c r="O21" s="196">
        <v>20</v>
      </c>
      <c r="P21" s="195" t="s">
        <v>1</v>
      </c>
      <c r="Q21" s="195" t="s">
        <v>2</v>
      </c>
      <c r="R21" s="185" t="s">
        <v>256</v>
      </c>
      <c r="S21" s="74">
        <v>4</v>
      </c>
      <c r="T21" s="215">
        <v>0</v>
      </c>
      <c r="U21" s="74">
        <v>0</v>
      </c>
      <c r="V21" s="196">
        <v>0</v>
      </c>
      <c r="W21" s="195" t="s">
        <v>64</v>
      </c>
      <c r="X21" s="185" t="s">
        <v>54</v>
      </c>
      <c r="Y21" s="185" t="s">
        <v>257</v>
      </c>
      <c r="Z21" s="198" t="s">
        <v>54</v>
      </c>
      <c r="AA21" s="197"/>
      <c r="AD21" s="26"/>
      <c r="AE21" s="26"/>
    </row>
    <row r="23" spans="19:22" ht="7.5" customHeight="1">
      <c r="S23" s="253"/>
      <c r="T23" s="254"/>
      <c r="U23" s="254"/>
      <c r="V23" s="255"/>
    </row>
    <row r="24" spans="19:22" ht="11.25">
      <c r="S24" s="256" t="s">
        <v>212</v>
      </c>
      <c r="T24" s="257"/>
      <c r="U24" s="257"/>
      <c r="V24" s="258"/>
    </row>
    <row r="25" spans="19:22" ht="11.25">
      <c r="S25" s="256" t="s">
        <v>231</v>
      </c>
      <c r="T25" s="257"/>
      <c r="U25" s="257"/>
      <c r="V25" s="258"/>
    </row>
    <row r="26" spans="19:22" ht="11.25">
      <c r="S26" s="259">
        <v>1</v>
      </c>
      <c r="T26" s="260" t="s">
        <v>213</v>
      </c>
      <c r="U26" s="260"/>
      <c r="V26" s="258"/>
    </row>
    <row r="27" spans="19:22" ht="11.25">
      <c r="S27" s="259">
        <v>1</v>
      </c>
      <c r="T27" s="260" t="s">
        <v>220</v>
      </c>
      <c r="U27" s="260"/>
      <c r="V27" s="258"/>
    </row>
    <row r="28" spans="19:22" ht="11.25">
      <c r="S28" s="256" t="s">
        <v>232</v>
      </c>
      <c r="T28" s="257"/>
      <c r="U28" s="257"/>
      <c r="V28" s="258"/>
    </row>
    <row r="29" spans="19:22" ht="11.25">
      <c r="S29" s="259">
        <v>1</v>
      </c>
      <c r="T29" s="260" t="s">
        <v>214</v>
      </c>
      <c r="U29" s="260"/>
      <c r="V29" s="258"/>
    </row>
    <row r="30" spans="19:22" ht="11.25">
      <c r="S30" s="259">
        <v>1</v>
      </c>
      <c r="T30" s="260" t="s">
        <v>221</v>
      </c>
      <c r="U30" s="260"/>
      <c r="V30" s="258"/>
    </row>
    <row r="31" spans="19:22" ht="11.25">
      <c r="S31" s="261"/>
      <c r="T31" s="262"/>
      <c r="U31" s="262"/>
      <c r="V31" s="263"/>
    </row>
    <row r="33" spans="19:25" ht="11.25">
      <c r="S33" s="280" t="s">
        <v>271</v>
      </c>
      <c r="T33" s="281"/>
      <c r="U33" s="281"/>
      <c r="V33" s="281"/>
      <c r="W33" s="281"/>
      <c r="X33" s="281"/>
      <c r="Y33" s="282"/>
    </row>
  </sheetData>
  <mergeCells count="10">
    <mergeCell ref="W4:X4"/>
    <mergeCell ref="Y4:Z4"/>
    <mergeCell ref="H5:K5"/>
    <mergeCell ref="H4:O4"/>
    <mergeCell ref="L5:O5"/>
    <mergeCell ref="R4:R5"/>
    <mergeCell ref="P4:Q4"/>
    <mergeCell ref="S4:V4"/>
    <mergeCell ref="U5:U6"/>
    <mergeCell ref="V5:V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AA11"/>
  <sheetViews>
    <sheetView showGridLines="0" workbookViewId="0" topLeftCell="A1"/>
  </sheetViews>
  <sheetFormatPr defaultColWidth="9.33203125" defaultRowHeight="11.25"/>
  <cols>
    <col min="1" max="1" width="2.16015625" style="216" customWidth="1"/>
    <col min="2" max="2" width="4.5" style="217" customWidth="1"/>
    <col min="3" max="3" width="35.83203125" style="216" customWidth="1"/>
    <col min="4" max="4" width="10.16015625" style="216" customWidth="1"/>
    <col min="5" max="6" width="7.33203125" style="217" customWidth="1"/>
    <col min="7" max="7" width="10.5" style="217" bestFit="1" customWidth="1"/>
    <col min="8" max="9" width="10.5" style="217" customWidth="1"/>
    <col min="10" max="10" width="11.16015625" style="220" bestFit="1" customWidth="1"/>
    <col min="11" max="11" width="45.33203125" style="217" customWidth="1"/>
    <col min="12" max="12" width="15.83203125" style="217" customWidth="1"/>
    <col min="13" max="14" width="5.83203125" style="218" bestFit="1" customWidth="1"/>
    <col min="15" max="15" width="6.66015625" style="217" bestFit="1" customWidth="1"/>
    <col min="16" max="16" width="15.66015625" style="217" customWidth="1"/>
    <col min="17" max="18" width="5.83203125" style="218" bestFit="1" customWidth="1"/>
    <col min="19" max="19" width="6.66015625" style="217" bestFit="1" customWidth="1"/>
    <col min="20" max="20" width="15.66015625" style="219" customWidth="1"/>
    <col min="21" max="21" width="17.66015625" style="217" customWidth="1"/>
    <col min="22" max="23" width="7.33203125" style="217" customWidth="1"/>
    <col min="24" max="26" width="16" style="217" customWidth="1"/>
    <col min="27" max="27" width="28.66015625" style="217" bestFit="1" customWidth="1"/>
    <col min="28" max="28" width="37.33203125" style="216" customWidth="1"/>
    <col min="29" max="30" width="9.33203125" style="216" customWidth="1"/>
    <col min="31" max="31" width="7" style="216" bestFit="1" customWidth="1"/>
    <col min="32" max="32" width="12.83203125" style="216" bestFit="1" customWidth="1"/>
    <col min="33" max="16384" width="9.33203125" style="216" customWidth="1"/>
  </cols>
  <sheetData>
    <row r="1" ht="10.5" customHeight="1"/>
    <row r="2" ht="100.5" customHeight="1"/>
    <row r="3" spans="2:27" s="221" customFormat="1" ht="12">
      <c r="B3" s="222" t="s">
        <v>201</v>
      </c>
      <c r="C3" s="223"/>
      <c r="D3" s="224"/>
      <c r="E3" s="225"/>
      <c r="F3" s="225"/>
      <c r="G3" s="225"/>
      <c r="H3" s="225"/>
      <c r="I3" s="225"/>
      <c r="J3" s="225"/>
      <c r="K3" s="242">
        <v>40897</v>
      </c>
      <c r="L3" s="226"/>
      <c r="M3" s="227"/>
      <c r="N3" s="227"/>
      <c r="O3" s="226"/>
      <c r="P3" s="226"/>
      <c r="Q3" s="227"/>
      <c r="R3" s="227"/>
      <c r="S3" s="226"/>
      <c r="T3" s="228"/>
      <c r="U3" s="226"/>
      <c r="V3" s="226"/>
      <c r="W3" s="226"/>
      <c r="X3" s="226"/>
      <c r="Y3" s="226"/>
      <c r="Z3" s="226"/>
      <c r="AA3" s="226"/>
    </row>
    <row r="4" spans="2:27" s="221" customFormat="1" ht="18" customHeight="1">
      <c r="B4" s="229"/>
      <c r="C4" s="230"/>
      <c r="D4" s="231"/>
      <c r="E4" s="232"/>
      <c r="F4" s="232"/>
      <c r="G4" s="232"/>
      <c r="H4" s="232"/>
      <c r="I4" s="232"/>
      <c r="J4" s="232"/>
      <c r="K4" s="233"/>
      <c r="L4" s="226"/>
      <c r="M4" s="227"/>
      <c r="N4" s="227"/>
      <c r="O4" s="226"/>
      <c r="P4" s="226"/>
      <c r="Q4" s="227"/>
      <c r="R4" s="227"/>
      <c r="S4" s="226"/>
      <c r="T4" s="228"/>
      <c r="U4" s="226"/>
      <c r="V4" s="226"/>
      <c r="W4" s="226"/>
      <c r="X4" s="226"/>
      <c r="Y4" s="226"/>
      <c r="Z4" s="226"/>
      <c r="AA4" s="226"/>
    </row>
    <row r="5" spans="2:27" s="221" customFormat="1" ht="36">
      <c r="B5" s="234" t="s">
        <v>7</v>
      </c>
      <c r="C5" s="235" t="s">
        <v>199</v>
      </c>
      <c r="D5" s="236" t="s">
        <v>130</v>
      </c>
      <c r="E5" s="237" t="s">
        <v>202</v>
      </c>
      <c r="F5" s="234" t="s">
        <v>203</v>
      </c>
      <c r="G5" s="237" t="s">
        <v>204</v>
      </c>
      <c r="H5" s="237" t="s">
        <v>218</v>
      </c>
      <c r="I5" s="237" t="s">
        <v>219</v>
      </c>
      <c r="J5" s="234" t="s">
        <v>124</v>
      </c>
      <c r="K5" s="234" t="s">
        <v>86</v>
      </c>
      <c r="L5" s="226"/>
      <c r="M5" s="227"/>
      <c r="N5" s="227"/>
      <c r="O5" s="226"/>
      <c r="P5" s="226"/>
      <c r="Q5" s="227"/>
      <c r="R5" s="227"/>
      <c r="S5" s="226"/>
      <c r="T5" s="228"/>
      <c r="U5" s="226"/>
      <c r="V5" s="226"/>
      <c r="W5" s="226"/>
      <c r="X5" s="226"/>
      <c r="Y5" s="226"/>
      <c r="Z5" s="226"/>
      <c r="AA5" s="226"/>
    </row>
    <row r="6" spans="2:11" s="238" customFormat="1" ht="24.75" customHeight="1">
      <c r="B6" s="239">
        <v>1</v>
      </c>
      <c r="C6" s="240" t="s">
        <v>3</v>
      </c>
      <c r="D6" s="239">
        <f>COUNTIF(Results!$P$7:$P$21,"lomas")+COUNTIF(Results!$Q$7:$Q$21,"lomas")</f>
        <v>5</v>
      </c>
      <c r="E6" s="239">
        <f>COUNTIF(Results!$P$7:$P$21,"lomas")</f>
        <v>4</v>
      </c>
      <c r="F6" s="241">
        <v>0</v>
      </c>
      <c r="G6" s="241">
        <f>+D6-E6</f>
        <v>1</v>
      </c>
      <c r="H6" s="241"/>
      <c r="I6" s="241"/>
      <c r="J6" s="239">
        <f>+SUMIF(Results!$P$7:$P$21,"lomas",Results!$S$7:$S$21)+H6+I6</f>
        <v>16</v>
      </c>
      <c r="K6" s="283"/>
    </row>
    <row r="7" spans="2:11" s="238" customFormat="1" ht="24.75" customHeight="1">
      <c r="B7" s="239">
        <v>2</v>
      </c>
      <c r="C7" s="240" t="s">
        <v>1</v>
      </c>
      <c r="D7" s="239">
        <f>COUNTIF(Results!$P$7:$P$21,"hurlingham")+COUNTIF(Results!$Q$7:$Q$21,"hurlingham")</f>
        <v>5</v>
      </c>
      <c r="E7" s="239">
        <f>COUNTIF(Results!$P$7:$P$21,"hurlingham")</f>
        <v>4</v>
      </c>
      <c r="F7" s="241">
        <v>0</v>
      </c>
      <c r="G7" s="241">
        <f aca="true" t="shared" si="0" ref="G7:G11">+D7-E7</f>
        <v>1</v>
      </c>
      <c r="H7" s="241"/>
      <c r="I7" s="241"/>
      <c r="J7" s="239">
        <f>+SUMIF(Results!$P$7:$P$21,"hurlingham",Results!$S$7:$S$21)+H7+I7</f>
        <v>16</v>
      </c>
      <c r="K7" s="283"/>
    </row>
    <row r="8" spans="2:11" s="238" customFormat="1" ht="24.75" customHeight="1">
      <c r="B8" s="239">
        <v>3</v>
      </c>
      <c r="C8" s="240" t="s">
        <v>2</v>
      </c>
      <c r="D8" s="239">
        <f>COUNTIF(Results!$P$7:$P$21,"belgrano")+COUNTIF(Results!$Q$7:$Q$21,"belgrano")</f>
        <v>4</v>
      </c>
      <c r="E8" s="239">
        <f>COUNTIF(Results!$P$7:$P$21,"belgrano")</f>
        <v>2</v>
      </c>
      <c r="F8" s="241">
        <v>0</v>
      </c>
      <c r="G8" s="241">
        <f aca="true" t="shared" si="1" ref="G8">+D8-E8</f>
        <v>2</v>
      </c>
      <c r="H8" s="241"/>
      <c r="I8" s="241"/>
      <c r="J8" s="239">
        <f>+SUMIF(Results!$P$7:$P$21,"belgrano",Results!$S$7:$S$21)+H8+I8</f>
        <v>8</v>
      </c>
      <c r="K8" s="285" t="s">
        <v>272</v>
      </c>
    </row>
    <row r="9" spans="2:11" s="238" customFormat="1" ht="24.75" customHeight="1">
      <c r="B9" s="239">
        <v>4</v>
      </c>
      <c r="C9" s="240" t="s">
        <v>6</v>
      </c>
      <c r="D9" s="239">
        <f>COUNTIF(Results!$P$7:$P$21,"san albano")+COUNTIF(Results!$Q$7:$Q$21,"san albano")</f>
        <v>4</v>
      </c>
      <c r="E9" s="239">
        <f>COUNTIF(Results!$P$7:$P$21,"san albano")</f>
        <v>2</v>
      </c>
      <c r="F9" s="241">
        <v>0</v>
      </c>
      <c r="G9" s="241">
        <f>+D9-E9</f>
        <v>2</v>
      </c>
      <c r="H9" s="241"/>
      <c r="I9" s="241"/>
      <c r="J9" s="239">
        <f>+SUMIF(Results!$P$7:$P$21,"san albano",Results!$S$7:$S$21)+H9+I9</f>
        <v>8</v>
      </c>
      <c r="K9" s="285" t="s">
        <v>272</v>
      </c>
    </row>
    <row r="10" spans="2:11" s="238" customFormat="1" ht="24.75" customHeight="1">
      <c r="B10" s="239">
        <v>5</v>
      </c>
      <c r="C10" s="240" t="s">
        <v>5</v>
      </c>
      <c r="D10" s="239">
        <f>COUNTIF(Results!$P$7:$P$21,"old georgians")+COUNTIF(Results!$Q$7:$Q$21,"old georgians")</f>
        <v>5</v>
      </c>
      <c r="E10" s="239">
        <f>COUNTIF(Results!$P$7:$P$21,"old georgians")</f>
        <v>1</v>
      </c>
      <c r="F10" s="241">
        <v>0</v>
      </c>
      <c r="G10" s="241">
        <f t="shared" si="0"/>
        <v>4</v>
      </c>
      <c r="H10" s="241"/>
      <c r="I10" s="241"/>
      <c r="J10" s="239">
        <f>+SUMIF(Results!$P$7:$P$21,"old georgians",Results!$S$7:$S$21)+H10+I10</f>
        <v>4</v>
      </c>
      <c r="K10" s="284"/>
    </row>
    <row r="11" spans="2:11" s="238" customFormat="1" ht="24.75" customHeight="1">
      <c r="B11" s="239">
        <v>6</v>
      </c>
      <c r="C11" s="240" t="s">
        <v>4</v>
      </c>
      <c r="D11" s="239">
        <f>COUNTIF(Results!$P$7:$P$21,"st georges")+COUNTIF(Results!$Q$7:$Q$21,"st georges")</f>
        <v>5</v>
      </c>
      <c r="E11" s="239">
        <f>COUNTIF(Results!$P$7:$P$21,"st georges")</f>
        <v>1</v>
      </c>
      <c r="F11" s="241">
        <v>0</v>
      </c>
      <c r="G11" s="241">
        <f t="shared" si="0"/>
        <v>4</v>
      </c>
      <c r="H11" s="241"/>
      <c r="I11" s="241"/>
      <c r="J11" s="239">
        <f>+SUMIF(Results!$P$7:$P$21,"st georges",Results!$S$7:$S$21)+H11+I11</f>
        <v>4</v>
      </c>
      <c r="K11" s="28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jon.barras</dc:creator>
  <cp:keywords/>
  <dc:description/>
  <cp:lastModifiedBy>jon.barras</cp:lastModifiedBy>
  <dcterms:created xsi:type="dcterms:W3CDTF">2011-11-20T21:53:49Z</dcterms:created>
  <dcterms:modified xsi:type="dcterms:W3CDTF">2011-12-22T17:14:40Z</dcterms:modified>
  <cp:category/>
  <cp:version/>
  <cp:contentType/>
  <cp:contentStatus/>
</cp:coreProperties>
</file>